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510" activeTab="1"/>
  </bookViews>
  <sheets>
    <sheet name="prijmy" sheetId="1" r:id="rId1"/>
    <sheet name="vydavky" sheetId="2" r:id="rId2"/>
  </sheets>
  <definedNames>
    <definedName name="_xlnm.Print_Area" localSheetId="0">'prijmy'!$A$1:$L$106</definedName>
    <definedName name="_xlnm.Print_Area" localSheetId="1">'vydavky'!$A$1:$K$638</definedName>
  </definedNames>
  <calcPr fullCalcOnLoad="1"/>
</workbook>
</file>

<file path=xl/sharedStrings.xml><?xml version="1.0" encoding="utf-8"?>
<sst xmlns="http://schemas.openxmlformats.org/spreadsheetml/2006/main" count="1143" uniqueCount="514">
  <si>
    <t xml:space="preserve">Bežné príjmy </t>
  </si>
  <si>
    <t>Skutočnosť</t>
  </si>
  <si>
    <t>Návrh</t>
  </si>
  <si>
    <t xml:space="preserve">Návrh </t>
  </si>
  <si>
    <t>Zdroj</t>
  </si>
  <si>
    <t xml:space="preserve">Daňové príjmy </t>
  </si>
  <si>
    <t>Výn. dane z príj.  pouk. územ. samos.</t>
  </si>
  <si>
    <t>Daň z nehnuteľností</t>
  </si>
  <si>
    <t xml:space="preserve">Daň  z pozemkov </t>
  </si>
  <si>
    <t>Daň zo stavieb</t>
  </si>
  <si>
    <t>Daň z bytov</t>
  </si>
  <si>
    <t xml:space="preserve">Daň. príjmy - dane za špecific. služby  </t>
  </si>
  <si>
    <t xml:space="preserve">Daň za psa </t>
  </si>
  <si>
    <t>Daň za ubytovanie</t>
  </si>
  <si>
    <t xml:space="preserve">Daň za komun. odpady FO </t>
  </si>
  <si>
    <t xml:space="preserve">Daň za komun. odpady PO </t>
  </si>
  <si>
    <t>211-212</t>
  </si>
  <si>
    <t>Nedaň. príj. - príj. z podn. a z vlt.majet.</t>
  </si>
  <si>
    <t>Dividendy</t>
  </si>
  <si>
    <t xml:space="preserve">Príjmy z prenajatých pozemkov </t>
  </si>
  <si>
    <t xml:space="preserve">Z prenajat.budov. nebyt.priest. </t>
  </si>
  <si>
    <t>Z prenajat..nebyt.priest TH</t>
  </si>
  <si>
    <t>221-229</t>
  </si>
  <si>
    <t>Nedaň.príj. -admi.popl. a iné popl. a pl.</t>
  </si>
  <si>
    <t>Administratívne poplatky  (správne )</t>
  </si>
  <si>
    <t>Pokuty a sankcie</t>
  </si>
  <si>
    <t>Za znečisťovanie ovzdušia</t>
  </si>
  <si>
    <t xml:space="preserve">Ned.príj. - popl. a plat. z nepriem.pred. </t>
  </si>
  <si>
    <t>Za predaj výrob. tovarov a služieb</t>
  </si>
  <si>
    <t xml:space="preserve">Za prebytočný hnuteľný majetok </t>
  </si>
  <si>
    <t>Úroky z vkladov a pod.</t>
  </si>
  <si>
    <t xml:space="preserve">Ostatné príjmy </t>
  </si>
  <si>
    <t>Z náhrad poistného plnenia</t>
  </si>
  <si>
    <t xml:space="preserve">Granty a transfery </t>
  </si>
  <si>
    <t xml:space="preserve">Granty, sponzor. dary a pod.  </t>
  </si>
  <si>
    <t xml:space="preserve">Dotácie na RP a motivač.príspevok </t>
  </si>
  <si>
    <t xml:space="preserve">Príjem decent.dotácia - matrika </t>
  </si>
  <si>
    <t xml:space="preserve">Cestovné žiakov </t>
  </si>
  <si>
    <t xml:space="preserve">Dotácia pre MŠ PK </t>
  </si>
  <si>
    <t>Dot. na pren. kompetencie + vzdel.pouk.</t>
  </si>
  <si>
    <t>Bežné príjmy spolu</t>
  </si>
  <si>
    <t xml:space="preserve">Kapitálové príjmy </t>
  </si>
  <si>
    <t xml:space="preserve">Skutočnosť </t>
  </si>
  <si>
    <t>Kapitálové príjmy</t>
  </si>
  <si>
    <t xml:space="preserve">Príjem z predaja kapit.aktív </t>
  </si>
  <si>
    <t xml:space="preserve">Z predaja pozemkov </t>
  </si>
  <si>
    <t>321-322</t>
  </si>
  <si>
    <t>Tuzemské kapit. granty a transfery</t>
  </si>
  <si>
    <t>Kapitálové príjmy spolu</t>
  </si>
  <si>
    <t>Príjmové finančné operácie</t>
  </si>
  <si>
    <t>Príjmy z ostat. FO</t>
  </si>
  <si>
    <t>Zostatok prostried. z predch.rokov</t>
  </si>
  <si>
    <t xml:space="preserve">Prevod prostriedkov z rezer.fondu obce </t>
  </si>
  <si>
    <t xml:space="preserve">Prevod prostriedkov z ostat.fondov obce </t>
  </si>
  <si>
    <t>Bežné príjmy</t>
  </si>
  <si>
    <t>Príjmové finačné operácie</t>
  </si>
  <si>
    <t>Vlastné príjmy RO s právnou subjektivitou</t>
  </si>
  <si>
    <t xml:space="preserve">Rozpočtové príjmy spolu </t>
  </si>
  <si>
    <t xml:space="preserve">Bežný rozpočet </t>
  </si>
  <si>
    <t>V ý d a v k y</t>
  </si>
  <si>
    <t>Zdr.</t>
  </si>
  <si>
    <t>Mzdy,platy, sl.príj. a ostat.osob.vyrov.</t>
  </si>
  <si>
    <t>Tarifné platy, zakladný plat</t>
  </si>
  <si>
    <t>Príplatky - osobný</t>
  </si>
  <si>
    <t>Príplatok za riadenie</t>
  </si>
  <si>
    <t>Odmeny</t>
  </si>
  <si>
    <t>Dovolenka</t>
  </si>
  <si>
    <t>Poistné a príspevok do poisťovní</t>
  </si>
  <si>
    <t>621-623</t>
  </si>
  <si>
    <t>Poistné do zdravotných poisťovní</t>
  </si>
  <si>
    <t>Odvod do nemocen. Poistenia</t>
  </si>
  <si>
    <t>Na starobné poistenie</t>
  </si>
  <si>
    <t>Urazové poistenie</t>
  </si>
  <si>
    <t>Invalidné poistenie</t>
  </si>
  <si>
    <t>Na poistenie v nezamestnanosti</t>
  </si>
  <si>
    <t>Na poistenie do rezerv.f. sol.</t>
  </si>
  <si>
    <t>Tovary a služby</t>
  </si>
  <si>
    <t>Cestovné náhrady</t>
  </si>
  <si>
    <t xml:space="preserve">Cestovné tuzemské </t>
  </si>
  <si>
    <t>Cestovné zahraničné</t>
  </si>
  <si>
    <t>Energie, voda a komunikácie</t>
  </si>
  <si>
    <t>Energie - spotreba elek.energie</t>
  </si>
  <si>
    <t xml:space="preserve">Energie - spotregba  plynu </t>
  </si>
  <si>
    <t>Vodné a stočné</t>
  </si>
  <si>
    <t>Poštovné a telekomunikačné služby</t>
  </si>
  <si>
    <t>Materiál</t>
  </si>
  <si>
    <t>Interierové vybavenie</t>
  </si>
  <si>
    <t>Výpočtová technika</t>
  </si>
  <si>
    <t>Všeobecný materiál</t>
  </si>
  <si>
    <t>Softver a licencie</t>
  </si>
  <si>
    <t>Reprezentačné</t>
  </si>
  <si>
    <t>Dopravné</t>
  </si>
  <si>
    <t>Palivo, mazivá,oleje,špeciál.kvapaliny</t>
  </si>
  <si>
    <t>Servis,údržba,opravy,výdavky s tým spoj.</t>
  </si>
  <si>
    <t xml:space="preserve">Karty, známky, </t>
  </si>
  <si>
    <t>Poistenie</t>
  </si>
  <si>
    <t xml:space="preserve">Rutinná a  štandardná údržba </t>
  </si>
  <si>
    <t>Interierového vybavenia</t>
  </si>
  <si>
    <t xml:space="preserve">Výpočtovej techniky </t>
  </si>
  <si>
    <t>Prev. strojov a prístrojov</t>
  </si>
  <si>
    <t>Špeciál.strojov a prístrojov  výpoč.techn.</t>
  </si>
  <si>
    <t>Budov,objektov alebo ich častí</t>
  </si>
  <si>
    <t>Nájomné za nájom</t>
  </si>
  <si>
    <t>Budov, objektov alebo ich častí</t>
  </si>
  <si>
    <t>Služby</t>
  </si>
  <si>
    <t xml:space="preserve">Školenia a kurzy </t>
  </si>
  <si>
    <t xml:space="preserve"> Všeobecné služby</t>
  </si>
  <si>
    <t>Špeciálne služby</t>
  </si>
  <si>
    <t>Náhrad SF - život.jubileá</t>
  </si>
  <si>
    <t>Štúdie a expertízy</t>
  </si>
  <si>
    <t>Poplatky a odvody</t>
  </si>
  <si>
    <t>Stravovanie</t>
  </si>
  <si>
    <t>Poistenie - majetkové</t>
  </si>
  <si>
    <t>Odmeny a príspevky - poslanci</t>
  </si>
  <si>
    <t>Transf. jednotl. a nezisk.organizáciam</t>
  </si>
  <si>
    <t>Nemocenské dávky</t>
  </si>
  <si>
    <t xml:space="preserve">Odstupné  </t>
  </si>
  <si>
    <t>O1.1.2</t>
  </si>
  <si>
    <t>Špeciálne služby -  (auditorské služby )</t>
  </si>
  <si>
    <t>Dane    z úrokov</t>
  </si>
  <si>
    <t>O1.3.3</t>
  </si>
  <si>
    <t>Mzdy,platy, sl.príjmy, a ostat.osob.vyrov.</t>
  </si>
  <si>
    <t>Na poistenie do rezerv.fondu solidarity</t>
  </si>
  <si>
    <t>Energie</t>
  </si>
  <si>
    <t>O1.6.0</t>
  </si>
  <si>
    <t xml:space="preserve">Materiál </t>
  </si>
  <si>
    <t>Rutinná a štandardná údržba</t>
  </si>
  <si>
    <t xml:space="preserve">Služby </t>
  </si>
  <si>
    <t>O1.7.0</t>
  </si>
  <si>
    <t xml:space="preserve">Transakcie verejného dlhu </t>
  </si>
  <si>
    <t>Splácanie úrokov v tuzemsku</t>
  </si>
  <si>
    <t xml:space="preserve">Úroky z úveru Dexia kanaliazácia </t>
  </si>
  <si>
    <t>O1.8.0</t>
  </si>
  <si>
    <t>Transfery jednostlivcom</t>
  </si>
  <si>
    <t>Príspevky podľa rozhod. primátora</t>
  </si>
  <si>
    <t>Príspevky na členské príspevky</t>
  </si>
  <si>
    <t>O3.1.0</t>
  </si>
  <si>
    <t>Policajné služby - MsP</t>
  </si>
  <si>
    <t xml:space="preserve">MsP spolu </t>
  </si>
  <si>
    <t>Príplatky za soboty a nedele + nočný</t>
  </si>
  <si>
    <t>Príplatky za nadčas</t>
  </si>
  <si>
    <t>Príplatok osobitný</t>
  </si>
  <si>
    <t>Odvod do nemocen. poistenia</t>
  </si>
  <si>
    <t>Telekomunikačná technika</t>
  </si>
  <si>
    <t>Nákup rovnošiat</t>
  </si>
  <si>
    <t>Všeobecné služby</t>
  </si>
  <si>
    <t xml:space="preserve">Špeciálne služby servis KS </t>
  </si>
  <si>
    <t>Transfery jednotlivcom</t>
  </si>
  <si>
    <t>Kamerový systém -prevádzka</t>
  </si>
  <si>
    <t>Mzdy</t>
  </si>
  <si>
    <t xml:space="preserve">Interierové vybavenie </t>
  </si>
  <si>
    <t xml:space="preserve">Opravy a údržba  </t>
  </si>
  <si>
    <t>O3.2.0</t>
  </si>
  <si>
    <t>Ochrana pred požiarmi - Pož. ochr.</t>
  </si>
  <si>
    <t>Energia, voda a komunikácie</t>
  </si>
  <si>
    <t>Spotreba elek. energie</t>
  </si>
  <si>
    <t>Spotreba plynu</t>
  </si>
  <si>
    <t>Poštové a telekomunikačné služby</t>
  </si>
  <si>
    <t>Prevádzkové stroje a zariadenie</t>
  </si>
  <si>
    <t>Špeciálne stroje, prístroje a zariadenia</t>
  </si>
  <si>
    <t>Pracovné odevy - rovnošaty</t>
  </si>
  <si>
    <t>Palivo, mazivá, oleje, špeciál.kvapaliny</t>
  </si>
  <si>
    <t>Servis, júdržba, opravy a výdavky</t>
  </si>
  <si>
    <t>Zákonné poistenie</t>
  </si>
  <si>
    <t>Opravy budovy, obj. alebo ich častí</t>
  </si>
  <si>
    <t>Školenia,  kurzy a  semináre</t>
  </si>
  <si>
    <t>Poistné - požiarnici</t>
  </si>
  <si>
    <t>Odmeny členov DPZ</t>
  </si>
  <si>
    <t>O4.1.2</t>
  </si>
  <si>
    <t xml:space="preserve">Všeobecný materiál </t>
  </si>
  <si>
    <t>O4.5.1</t>
  </si>
  <si>
    <t>Cestná doprava - komun. a doprava</t>
  </si>
  <si>
    <t>Budov objektov alebo ich častí</t>
  </si>
  <si>
    <t xml:space="preserve">O5.1.0 </t>
  </si>
  <si>
    <t>Nakladanie s odpadmi</t>
  </si>
  <si>
    <t>Propagácia reklama</t>
  </si>
  <si>
    <t>O5.2.0</t>
  </si>
  <si>
    <t>Nakladanie s odpadovými vodami</t>
  </si>
  <si>
    <t>O5.4.0</t>
  </si>
  <si>
    <t>Ochrana prírody a krajiny</t>
  </si>
  <si>
    <t>Všeobecný materiál - deratizácia</t>
  </si>
  <si>
    <t xml:space="preserve">Všeobecné služby </t>
  </si>
  <si>
    <t>O6.2.0</t>
  </si>
  <si>
    <t xml:space="preserve">Energia, voda a komunikácie </t>
  </si>
  <si>
    <t xml:space="preserve">Spotreba EN </t>
  </si>
  <si>
    <t xml:space="preserve">Vodné a stočné </t>
  </si>
  <si>
    <t xml:space="preserve">Rutinná a štandartná údržba </t>
  </si>
  <si>
    <t>Prevádzkových strojov a zariadení</t>
  </si>
  <si>
    <t xml:space="preserve">Budov, objektov a pod. </t>
  </si>
  <si>
    <t xml:space="preserve">Všeobecné služby  </t>
  </si>
  <si>
    <t xml:space="preserve">Nájom pozem. Cintorín </t>
  </si>
  <si>
    <t>Ostatné platby</t>
  </si>
  <si>
    <t>O6.4.0</t>
  </si>
  <si>
    <t>Verejné osvetlenie</t>
  </si>
  <si>
    <t>Energie,voda, komunikácie</t>
  </si>
  <si>
    <t>Spotreba EN  na VO</t>
  </si>
  <si>
    <t xml:space="preserve">Rutinná a štandardná údržba </t>
  </si>
  <si>
    <t>O6.6.0</t>
  </si>
  <si>
    <t>Energie,voda a komunikácie</t>
  </si>
  <si>
    <t>Budov, objektov</t>
  </si>
  <si>
    <t>O7.6.0</t>
  </si>
  <si>
    <t>Zdravotníctvo - zdravotné stredisko</t>
  </si>
  <si>
    <t>Mzdy,platy, sl.príj. a ostat.osob.vyr.</t>
  </si>
  <si>
    <t xml:space="preserve">Energie EN </t>
  </si>
  <si>
    <t>Energie - plyn</t>
  </si>
  <si>
    <t>Tepelná energia</t>
  </si>
  <si>
    <t>Poštovné a telekomunikáčané služby</t>
  </si>
  <si>
    <t>Prevádzkové zariadenia</t>
  </si>
  <si>
    <t>Všeobecný materiál - čistiace potreby</t>
  </si>
  <si>
    <t xml:space="preserve">Špeciálne služby - revízie </t>
  </si>
  <si>
    <t>OON</t>
  </si>
  <si>
    <t>O8.2.0</t>
  </si>
  <si>
    <t>Transfery v rámci sektora VS</t>
  </si>
  <si>
    <t>Klubové zariadenia - Klub dôchodcov</t>
  </si>
  <si>
    <t xml:space="preserve">Knihy a časopisy </t>
  </si>
  <si>
    <t>Prepravné a nájom doprav.prostriedkov</t>
  </si>
  <si>
    <t xml:space="preserve">Transfery nemoc. dávky  </t>
  </si>
  <si>
    <t>O8.3.0</t>
  </si>
  <si>
    <t>Opravy prevádzkov. strojov a zariadení</t>
  </si>
  <si>
    <t>O8.4.0</t>
  </si>
  <si>
    <t>Spoločenské služby - Sobášne siene</t>
  </si>
  <si>
    <t xml:space="preserve">Nákup kníh - sob. siene </t>
  </si>
  <si>
    <t>Naturálne mzdy - ošatné ZPOZ</t>
  </si>
  <si>
    <t>Základné vzdelanie</t>
  </si>
  <si>
    <t xml:space="preserve">Údržba budova objektov </t>
  </si>
  <si>
    <t>Sociálne zabezepčenie - staroba</t>
  </si>
  <si>
    <t>Ďalšie sociálne služby</t>
  </si>
  <si>
    <t>Všeobecné služby - opatr.služ. Venia</t>
  </si>
  <si>
    <t xml:space="preserve"> Transfery jednotlivcom</t>
  </si>
  <si>
    <t>Jednorázové fina.výpomoci + odpad</t>
  </si>
  <si>
    <t>Sociálne dávky</t>
  </si>
  <si>
    <t>10.4.0.3</t>
  </si>
  <si>
    <t>Ďalšie sociálne služby - rodina a deti</t>
  </si>
  <si>
    <t>Náhrady - RP</t>
  </si>
  <si>
    <t>Dávky v hmot.núdzi, školské potreby</t>
  </si>
  <si>
    <t>O9111</t>
  </si>
  <si>
    <t>Originálne kompetencie</t>
  </si>
  <si>
    <t>O9121</t>
  </si>
  <si>
    <t>Prenesené kompetencie</t>
  </si>
  <si>
    <t xml:space="preserve">Bežné výdavky mesto + školstvo </t>
  </si>
  <si>
    <t>Kapitálové výdavky</t>
  </si>
  <si>
    <t xml:space="preserve">Výdavky verejnej správy </t>
  </si>
  <si>
    <t>Všeobecná a pracovná oblasť</t>
  </si>
  <si>
    <t>O4.4.3</t>
  </si>
  <si>
    <t>Výstavba</t>
  </si>
  <si>
    <t>Projektové práce</t>
  </si>
  <si>
    <t>Rozvoj obcí</t>
  </si>
  <si>
    <t xml:space="preserve">Výkup pozemkov </t>
  </si>
  <si>
    <t>Komunikácie a doprava</t>
  </si>
  <si>
    <t>O9.1.1.1</t>
  </si>
  <si>
    <t xml:space="preserve">Predškolská výchova </t>
  </si>
  <si>
    <t>O9.1.2</t>
  </si>
  <si>
    <t>Kapit. výdavky spolu mesto</t>
  </si>
  <si>
    <t>O9.1.1</t>
  </si>
  <si>
    <t>Predškolská  výchova</t>
  </si>
  <si>
    <t>Kapit.výdav. spolu mesto + školy</t>
  </si>
  <si>
    <t>Splátky úveru kanalizácia</t>
  </si>
  <si>
    <t>Výdavkové finančné operácie</t>
  </si>
  <si>
    <t xml:space="preserve">Rekapitulácia </t>
  </si>
  <si>
    <t xml:space="preserve">Bežné výdavky spolu </t>
  </si>
  <si>
    <t>Kapitálové výdavky spolu</t>
  </si>
  <si>
    <t xml:space="preserve">Rozpočtované výdavky spolu </t>
  </si>
  <si>
    <t xml:space="preserve">Hospodárenie cekom </t>
  </si>
  <si>
    <t>Bežný rozpočet</t>
  </si>
  <si>
    <t>Príjmy bežného rozpočtu</t>
  </si>
  <si>
    <t xml:space="preserve">Príjmy VZ - školstvo </t>
  </si>
  <si>
    <t xml:space="preserve">Spolu bežné príjmy </t>
  </si>
  <si>
    <t xml:space="preserve">Bežné výdavky spolu mesto a  OK, PK </t>
  </si>
  <si>
    <t>Rozdiel ( prebytok hospodárenia )</t>
  </si>
  <si>
    <t>Kapitálový rozpočet</t>
  </si>
  <si>
    <t xml:space="preserve">Príjmy kapitálové rozpočtu </t>
  </si>
  <si>
    <t>Výdavky kapitálové rozpočtu</t>
  </si>
  <si>
    <t xml:space="preserve">Rozdiel hospodárenia ( schodok ) </t>
  </si>
  <si>
    <t xml:space="preserve">Finančných operácií </t>
  </si>
  <si>
    <t xml:space="preserve">Príjmy FO </t>
  </si>
  <si>
    <t xml:space="preserve">Výdavky FO </t>
  </si>
  <si>
    <t xml:space="preserve">Rozdiel hospodárenia </t>
  </si>
  <si>
    <t>Špeciál.strojov softveru</t>
  </si>
  <si>
    <t>poistenie motorov.vozidiel</t>
  </si>
  <si>
    <t>Evidencia obyvateľstva</t>
  </si>
  <si>
    <t>Príplatok soboty a nedele</t>
  </si>
  <si>
    <t>11S</t>
  </si>
  <si>
    <t>Dos.kanal. a ČOV (veľká)</t>
  </si>
  <si>
    <t>Rekapitulácia RP</t>
  </si>
  <si>
    <t>Prísp.do dopl. dôchod.poisť.</t>
  </si>
  <si>
    <t>Prísp. do dopln. dôch.poisť.</t>
  </si>
  <si>
    <t>Obstaranie serveru</t>
  </si>
  <si>
    <t>( v eurách )</t>
  </si>
  <si>
    <t>Finačné operácie</t>
  </si>
  <si>
    <t xml:space="preserve">Príspevok na splašky  </t>
  </si>
  <si>
    <t>Príspevok na soci.taxi</t>
  </si>
  <si>
    <t>Rekonštruk. kom..Karpatská</t>
  </si>
  <si>
    <t>637/620</t>
  </si>
  <si>
    <t>Rekonštrukcia MŠ J.Kráľa</t>
  </si>
  <si>
    <t>Dotácia kamer.systém - merač.rýchl. 2012</t>
  </si>
  <si>
    <t>O.4.9.0</t>
  </si>
  <si>
    <t xml:space="preserve">Tovary a služby </t>
  </si>
  <si>
    <t xml:space="preserve">Špeciálne služby </t>
  </si>
  <si>
    <t xml:space="preserve">Info systém kamera </t>
  </si>
  <si>
    <t>Info systém</t>
  </si>
  <si>
    <t>Dotácia na školské potreby</t>
  </si>
  <si>
    <t>Dotácia z nevýhod.prostredia</t>
  </si>
  <si>
    <t xml:space="preserve">Dotácia ŽP </t>
  </si>
  <si>
    <t xml:space="preserve">Dotácia komunikácie </t>
  </si>
  <si>
    <t>Služby ostatné</t>
  </si>
  <si>
    <t xml:space="preserve">RP,- klima server - kabeláž </t>
  </si>
  <si>
    <t xml:space="preserve">Mestský moliliár </t>
  </si>
  <si>
    <t>OON a odvody do fondov</t>
  </si>
  <si>
    <t xml:space="preserve">Dotácie deti v HN, </t>
  </si>
  <si>
    <t xml:space="preserve">Nemocenské dávky a odstupné </t>
  </si>
  <si>
    <t>Nákup odpadových nádob</t>
  </si>
  <si>
    <t xml:space="preserve">Príspevok  PO </t>
  </si>
  <si>
    <t>Iné príjmy ( zápočet dane z príjmov)</t>
  </si>
  <si>
    <t xml:space="preserve">Dotácie stavebný úrad </t>
  </si>
  <si>
    <t>Špeciálne služby ( ASA)</t>
  </si>
  <si>
    <t xml:space="preserve">Príspevok  CVČ </t>
  </si>
  <si>
    <t>Rev.a kontroly + ostat.služby HS</t>
  </si>
  <si>
    <t>Iné dotácie  MŠ  z VUC</t>
  </si>
  <si>
    <t>Očakávaná</t>
  </si>
  <si>
    <t>skutočnosť</t>
  </si>
  <si>
    <t>611/620</t>
  </si>
  <si>
    <t xml:space="preserve">Odmeny a odvody do fondov </t>
  </si>
  <si>
    <t xml:space="preserve">Dotácia postrek komárov /VUC MŠ </t>
  </si>
  <si>
    <t>O1.1.1.</t>
  </si>
  <si>
    <t>637027/620</t>
  </si>
  <si>
    <t>O4.5.1.</t>
  </si>
  <si>
    <t>O5.1.0</t>
  </si>
  <si>
    <t xml:space="preserve">Vzdelávanie </t>
  </si>
  <si>
    <t>10.2.0.</t>
  </si>
  <si>
    <t>Rodina a deti</t>
  </si>
  <si>
    <t>10.4.0.</t>
  </si>
  <si>
    <t>Odstupné (2 zam. MO )</t>
  </si>
  <si>
    <t xml:space="preserve">Odvody do fondov odstupné </t>
  </si>
  <si>
    <t xml:space="preserve">Doplatky v januári  2015 zamestn. </t>
  </si>
  <si>
    <t>Dotácia voľby  - referendum</t>
  </si>
  <si>
    <t>111/41</t>
  </si>
  <si>
    <t>Komunikačná infraštruktúra</t>
  </si>
  <si>
    <t xml:space="preserve">Gratny  multifunkčné ihrisko </t>
  </si>
  <si>
    <t xml:space="preserve">Multifunkčné ihrisko </t>
  </si>
  <si>
    <t xml:space="preserve">Rekonštrukcia  ZŠ  hyg.nedostatky </t>
  </si>
  <si>
    <t xml:space="preserve">Založenie s.r.o.  Vak </t>
  </si>
  <si>
    <t>leasing</t>
  </si>
  <si>
    <t xml:space="preserve">Dotácia  zo ŠR   ZŠ Stupava </t>
  </si>
  <si>
    <t>Dotácia zo ŠR rek. MŠ  JK</t>
  </si>
  <si>
    <t>Cyklotrasa  spol. VUC</t>
  </si>
  <si>
    <t>strojnotechnologické vybavenie VPS</t>
  </si>
  <si>
    <t>Úroky z úveru ( r. 2016 )</t>
  </si>
  <si>
    <t xml:space="preserve">Poplatok za uzat.zmluvy + uv.zmluva </t>
  </si>
  <si>
    <t>Splátky úveru  rozvoj mesta</t>
  </si>
  <si>
    <t>131F</t>
  </si>
  <si>
    <t>Výstavba kontaj. školy</t>
  </si>
  <si>
    <t xml:space="preserve">Konvektomat </t>
  </si>
  <si>
    <t xml:space="preserve">Dotácia na mzdy zo ŠR </t>
  </si>
  <si>
    <t>Zostatok prostried. z predch.rokov  dar</t>
  </si>
  <si>
    <t>Transfery  641001 (TS )</t>
  </si>
  <si>
    <t xml:space="preserve">Zmeny </t>
  </si>
  <si>
    <t>Odpad</t>
  </si>
  <si>
    <t>Sporenie</t>
  </si>
  <si>
    <t>Vybavenie MŠ Ružová  JK 2016</t>
  </si>
  <si>
    <t xml:space="preserve">Motocykel </t>
  </si>
  <si>
    <t xml:space="preserve">Prepravné a nájom </t>
  </si>
  <si>
    <t xml:space="preserve">Pasport DZ </t>
  </si>
  <si>
    <t>Poplatok za rozvoj</t>
  </si>
  <si>
    <t>Príspevok pre PO VPS - cintorín</t>
  </si>
  <si>
    <t xml:space="preserve">Občianskym združenia a nadáciam </t>
  </si>
  <si>
    <t>Cestná doprava - Pozemné komunikácie</t>
  </si>
  <si>
    <t>Príspevok pre VPS p.o.</t>
  </si>
  <si>
    <t>Výdavky verej.správy - O b c e Výkonné a zákonodarné orgány obce</t>
  </si>
  <si>
    <t>Finančné a rozpočtové záležitosti</t>
  </si>
  <si>
    <t>Všeobecné verejné služby inde neklasifikované (voľby )</t>
  </si>
  <si>
    <t>Transfery všeobecnej povahy medzi rôznymi úrovňami verejnej správy</t>
  </si>
  <si>
    <t>cestná daň</t>
  </si>
  <si>
    <t>Príspevky</t>
  </si>
  <si>
    <t>Odpadové hospodárstvo - organizácie</t>
  </si>
  <si>
    <t xml:space="preserve">Príspevok pre VPS, p.o. </t>
  </si>
  <si>
    <t xml:space="preserve">Dotácia pre TSS, s.r.o. </t>
  </si>
  <si>
    <t xml:space="preserve">Príspevok </t>
  </si>
  <si>
    <t xml:space="preserve">Opravy a údržba kanalizačnej siete a ČOV  </t>
  </si>
  <si>
    <t xml:space="preserve">Tovary a služba </t>
  </si>
  <si>
    <t>Rozvoj obcí - údržba majetku mesta</t>
  </si>
  <si>
    <t>Nájomné</t>
  </si>
  <si>
    <t>Bývanie a občianska vybavenosť inde neklasifikovaná</t>
  </si>
  <si>
    <t>08.6.0</t>
  </si>
  <si>
    <t>Kultúra inde neklasifikovaná - knižnica</t>
  </si>
  <si>
    <t>rekonštrukcia a výstavba VO</t>
  </si>
  <si>
    <t>Vysielacie služby - Miestny rozhlas</t>
  </si>
  <si>
    <t xml:space="preserve">ZS montáž výťahu pre nepohyblivých </t>
  </si>
  <si>
    <t>06.4.0</t>
  </si>
  <si>
    <t>Odvody</t>
  </si>
  <si>
    <t>Poistenie majetku</t>
  </si>
  <si>
    <t>Údržba výpočtovej techniky</t>
  </si>
  <si>
    <t>Elektrická energia</t>
  </si>
  <si>
    <t xml:space="preserve">Špeciálne služby - revízie, služby, ... </t>
  </si>
  <si>
    <t>školenia a kurzy</t>
  </si>
  <si>
    <t>poistenie</t>
  </si>
  <si>
    <t>Telekomunikačné a poštové služby</t>
  </si>
  <si>
    <t>členské</t>
  </si>
  <si>
    <t>členské príspevky</t>
  </si>
  <si>
    <t xml:space="preserve">Príjem z prenajatého majetku </t>
  </si>
  <si>
    <t>Transfer</t>
  </si>
  <si>
    <t>V ý d a v k y  ŠKOLSTVO</t>
  </si>
  <si>
    <t>ZŠ nákup - mobiliar</t>
  </si>
  <si>
    <t>Odvedenie strešných vôd ZS</t>
  </si>
  <si>
    <t>Transfery</t>
  </si>
  <si>
    <t>Príspevok pre VPS, p.o. Prostredie pre život</t>
  </si>
  <si>
    <t>Vrátenie zábezpeky Karpatská</t>
  </si>
  <si>
    <t>Iné činnosti miestneho hospodárstva</t>
  </si>
  <si>
    <t>Príspevok pre VPS - rozvoz stravy</t>
  </si>
  <si>
    <t>O1.1.1</t>
  </si>
  <si>
    <t>Hospodárenie celkom</t>
  </si>
  <si>
    <t>Prídel do sociálneho fondu</t>
  </si>
  <si>
    <t xml:space="preserve">Bežné výdavky  mesto  </t>
  </si>
  <si>
    <t>Ochrana prírody a krajiny VPS</t>
  </si>
  <si>
    <t>Iné všeobcené služby Matrika</t>
  </si>
  <si>
    <t>Všeobecné služby  VPS</t>
  </si>
  <si>
    <t>Výstavba chodníka Marianska</t>
  </si>
  <si>
    <t>Výstavba chodníka Marchegska</t>
  </si>
  <si>
    <t>Výstavba chodníka Dolna</t>
  </si>
  <si>
    <t>Výstavba Parkoviska pri Zdravotnom Stredisku</t>
  </si>
  <si>
    <t>Rekonštruk. kom..Gaštanová</t>
  </si>
  <si>
    <t>Schválený rozpočet</t>
  </si>
  <si>
    <t>Schválený</t>
  </si>
  <si>
    <t>rozpočet 2017</t>
  </si>
  <si>
    <t>Návrh rozpočtu  na rok 2018 - 2019</t>
  </si>
  <si>
    <t>Príjmové FO  RO</t>
  </si>
  <si>
    <t>rok 2017</t>
  </si>
  <si>
    <t>Zmeny rozpočtu</t>
  </si>
  <si>
    <t>Úhrady od klientov za poskytované OS</t>
  </si>
  <si>
    <t>Zmeny ropočtu v r. 2017</t>
  </si>
  <si>
    <t>Manká a škody pokuty</t>
  </si>
  <si>
    <t>Zmeny</t>
  </si>
  <si>
    <t>rozpočtu 2017</t>
  </si>
  <si>
    <t>v r. 2017</t>
  </si>
  <si>
    <t xml:space="preserve">Prevenciia kriminality </t>
  </si>
  <si>
    <t>Obnova chodníka ZUŠ a Cintoínska a Karpatská</t>
  </si>
  <si>
    <t>41/46</t>
  </si>
  <si>
    <t>Mzdy paty, sl.prríj.  a ostat osob.vyrov.</t>
  </si>
  <si>
    <t>Základný  plat</t>
  </si>
  <si>
    <t xml:space="preserve">Osobný príplatok </t>
  </si>
  <si>
    <t>Osobné vyrovnania</t>
  </si>
  <si>
    <t xml:space="preserve">Poistné a príspevok do poisťovní </t>
  </si>
  <si>
    <t xml:space="preserve">Zdravotné poistenie všeobec .ZP </t>
  </si>
  <si>
    <t>Ostatné zdravotné poisťovne</t>
  </si>
  <si>
    <t xml:space="preserve">Nemocenské poistenie </t>
  </si>
  <si>
    <t>Starobné poistenie</t>
  </si>
  <si>
    <t>Úrazové poistenie</t>
  </si>
  <si>
    <t>Odvod poistenie v nezamestnanosti</t>
  </si>
  <si>
    <t>Odvod do fondu rezerv</t>
  </si>
  <si>
    <t>O310</t>
  </si>
  <si>
    <t>Mestská polícia</t>
  </si>
  <si>
    <t>Špeciálne stroje - kamerový systém</t>
  </si>
  <si>
    <t xml:space="preserve">Vybudovanie križovatky </t>
  </si>
  <si>
    <t>Detské ihrisko</t>
  </si>
  <si>
    <t>Poskytnutie návrat.fin.výpomoci</t>
  </si>
  <si>
    <t xml:space="preserve">Príjem fond recyklácie </t>
  </si>
  <si>
    <t>Z výťažkov lot. a iných podob. hier</t>
  </si>
  <si>
    <t>Dotácia  za opatrovateľskú službu</t>
  </si>
  <si>
    <t>Dotácia PZ hasiči</t>
  </si>
  <si>
    <t>Dotácia zo ŠR na mzdy  UPSVaR + kamerový systém</t>
  </si>
  <si>
    <t xml:space="preserve">Úver </t>
  </si>
  <si>
    <t xml:space="preserve">Rekonštrukcia  komunik. </t>
  </si>
  <si>
    <t>Príplatky</t>
  </si>
  <si>
    <t>voľby VUC</t>
  </si>
  <si>
    <t>Konkurzy a súťaže</t>
  </si>
  <si>
    <t xml:space="preserve">Propagácia a reklama </t>
  </si>
  <si>
    <t xml:space="preserve">Telekominikačná infraštruktúra </t>
  </si>
  <si>
    <t>Odmeny zamest.mimo prac.pomeru OON</t>
  </si>
  <si>
    <t>Tovary a služby  INTEREG</t>
  </si>
  <si>
    <t xml:space="preserve">Projekt - moderinizácia učebníc </t>
  </si>
  <si>
    <t xml:space="preserve">Muzeum FK </t>
  </si>
  <si>
    <t xml:space="preserve">Rekonštruk.ZŠ kJŠJ </t>
  </si>
  <si>
    <t xml:space="preserve">Nadstavba ZŠ </t>
  </si>
  <si>
    <t>Rekonštrukcia ZŠ  ŠJ</t>
  </si>
  <si>
    <t>Intereg</t>
  </si>
  <si>
    <t>Návrh rozpočtu  na rok  2018 - 2020</t>
  </si>
  <si>
    <t>Granty BSK  - MŠ  Ružová vybavenie</t>
  </si>
  <si>
    <t>Granty Intereg</t>
  </si>
  <si>
    <t>Kultúrne služby</t>
  </si>
  <si>
    <t xml:space="preserve">Rekonštrukcia   INTEREG </t>
  </si>
  <si>
    <t xml:space="preserve">Prev. stroje a prístroje </t>
  </si>
  <si>
    <t>Školenia a kurzy</t>
  </si>
  <si>
    <t>Daň za užívania verej.priestranstva Dni zelá</t>
  </si>
  <si>
    <t>Tovary a služby - správa areálu ZŠ</t>
  </si>
  <si>
    <t>Propagácia, reklama</t>
  </si>
  <si>
    <t>Príspevok ACR</t>
  </si>
  <si>
    <t>Projektové práce - rekonštrukcia Cement.a Marianska</t>
  </si>
  <si>
    <t xml:space="preserve">Spl. ostat. veriteľovi </t>
  </si>
  <si>
    <t>Tarifné platy, základný plat</t>
  </si>
  <si>
    <t xml:space="preserve">Daň za užívanie verej. priestranstva </t>
  </si>
  <si>
    <t>Úroky z účtov  finančného hospodárenia</t>
  </si>
  <si>
    <t>Rekonštruk. kom. + Gaštanová prispevok od obyvateľov</t>
  </si>
  <si>
    <t xml:space="preserve">Voj. hroby </t>
  </si>
  <si>
    <t>Knihy,časopisy, noviny,učebnice,pomôcky</t>
  </si>
  <si>
    <t>Špeciálne služby mimo právnych služieb</t>
  </si>
  <si>
    <t>Špeciálne služby právnici</t>
  </si>
  <si>
    <t>Odvody do fondov</t>
  </si>
  <si>
    <t>Elektronizácia</t>
  </si>
  <si>
    <t>Interiérové vybavenie</t>
  </si>
  <si>
    <t>Softver - licencie</t>
  </si>
  <si>
    <t xml:space="preserve">VPS nad rámec vecného plnenia </t>
  </si>
  <si>
    <t>Reprez. - kult. podujatia organizované mestom</t>
  </si>
  <si>
    <t>Výstavba chodníka Zeleznična</t>
  </si>
  <si>
    <t>Rozšírenie školskej jedálne</t>
  </si>
  <si>
    <t>ČOV - jemne hrablice s lisom + duchadlo</t>
  </si>
  <si>
    <t>O820</t>
  </si>
  <si>
    <t>Kultúrna činnosť</t>
  </si>
  <si>
    <t>Reprezen. výdavky na kult. činnostil</t>
  </si>
  <si>
    <t xml:space="preserve">OON - pamioatkové komisia </t>
  </si>
  <si>
    <t xml:space="preserve">Úroky z úveru banka VUB - 2018 </t>
  </si>
  <si>
    <t>Splátky úveru kanalizácia 2018</t>
  </si>
  <si>
    <t xml:space="preserve">Kotol </t>
  </si>
  <si>
    <t>skutočnosť 2017</t>
  </si>
  <si>
    <t>Vypracovala :  Ing. Siliva Kapášová,  D. Drahošová, ved. ekon. odd. na základe podkladov správcov kapitol,  ved. oddelení a vedenia mesta</t>
  </si>
  <si>
    <t>Zvýšenie dane z nehnuteľnosti</t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</si>
</sst>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EUR&quot;;\-#,##0\ &quot;EUR&quot;"/>
    <numFmt numFmtId="173" formatCode="#,##0\ &quot;EUR&quot;;[Red]\-#,##0\ &quot;EUR&quot;"/>
    <numFmt numFmtId="174" formatCode="#,##0.00\ &quot;EUR&quot;;\-#,##0.00\ &quot;EUR&quot;"/>
    <numFmt numFmtId="175" formatCode="#,##0.00\ &quot;EUR&quot;;[Red]\-#,##0.00\ &quot;EUR&quot;"/>
    <numFmt numFmtId="176" formatCode="_-* #,##0\ &quot;EUR&quot;_-;\-* #,##0\ &quot;EUR&quot;_-;_-* &quot;-&quot;\ &quot;EUR&quot;_-;_-@_-"/>
    <numFmt numFmtId="177" formatCode="_-* #,##0\ _E_U_R_-;\-* #,##0\ _E_U_R_-;_-* &quot;-&quot;\ _E_U_R_-;_-@_-"/>
    <numFmt numFmtId="178" formatCode="_-* #,##0.00\ &quot;EUR&quot;_-;\-* #,##0.00\ &quot;EUR&quot;_-;_-* &quot;-&quot;??\ &quot;EUR&quot;_-;_-@_-"/>
    <numFmt numFmtId="179" formatCode="_-* #,##0.00\ _E_U_R_-;\-* #,##0.00\ _E_U_R_-;_-* &quot;-&quot;??\ _E_U_R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_-* #,##0\ _S_k_-;\-* #,##0\ _S_k_-;_-* &quot;-&quot;??\ _S_k_-;_-@_-"/>
    <numFmt numFmtId="197" formatCode="_-* #,##0.0\ _S_k_-;\-* #,##0.0\ _S_k_-;_-* &quot;-&quot;??\ _S_k_-;_-@_-"/>
    <numFmt numFmtId="198" formatCode="_-* #,##0.000\ _S_k_-;\-* #,##0.000\ _S_k_-;_-* &quot;-&quot;??\ _S_k_-;_-@_-"/>
    <numFmt numFmtId="199" formatCode="_-* #,##0.0000\ _S_k_-;\-* #,##0.0000\ _S_k_-;_-* &quot;-&quot;??\ _S_k_-;_-@_-"/>
    <numFmt numFmtId="200" formatCode="0.0"/>
    <numFmt numFmtId="201" formatCode="0.000"/>
    <numFmt numFmtId="202" formatCode="[$-41B]d\.\ mmmm\ yyyy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\P\r\a\vd\a;&quot;Pravda&quot;;&quot;Nepravda&quot;"/>
    <numFmt numFmtId="208" formatCode="[$€-2]\ #\ ##,000_);[Red]\([$¥€-2]\ #\ ##,000\)"/>
    <numFmt numFmtId="209" formatCode="#,##0_ ;[Red]\-#,##0\ "/>
  </numFmts>
  <fonts count="61">
    <font>
      <sz val="10"/>
      <name val="Arial"/>
      <family val="0"/>
    </font>
    <font>
      <b/>
      <sz val="8"/>
      <name val="Arial CE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 CE"/>
      <family val="2"/>
    </font>
    <font>
      <b/>
      <sz val="10"/>
      <name val="Arial CE"/>
      <family val="2"/>
    </font>
    <font>
      <b/>
      <sz val="11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8"/>
      <color indexed="8"/>
      <name val="Arial CE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8"/>
      <name val="Arial CE"/>
      <family val="0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theme="1"/>
      <name val="Arial CE"/>
      <family val="0"/>
    </font>
    <font>
      <sz val="11"/>
      <color theme="5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20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24" borderId="8" applyNumberFormat="0" applyAlignment="0" applyProtection="0"/>
    <xf numFmtId="0" fontId="55" fillId="25" borderId="8" applyNumberFormat="0" applyAlignment="0" applyProtection="0"/>
    <xf numFmtId="0" fontId="56" fillId="25" borderId="9" applyNumberFormat="0" applyAlignment="0" applyProtection="0"/>
    <xf numFmtId="0" fontId="57" fillId="0" borderId="0" applyNumberFormat="0" applyFill="0" applyBorder="0" applyAlignment="0" applyProtection="0"/>
    <xf numFmtId="0" fontId="58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220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33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34" borderId="10" xfId="0" applyFill="1" applyBorder="1" applyAlignment="1">
      <alignment/>
    </xf>
    <xf numFmtId="0" fontId="1" fillId="34" borderId="11" xfId="0" applyFont="1" applyFill="1" applyBorder="1" applyAlignment="1">
      <alignment/>
    </xf>
    <xf numFmtId="0" fontId="1" fillId="34" borderId="12" xfId="0" applyFont="1" applyFill="1" applyBorder="1" applyAlignment="1">
      <alignment/>
    </xf>
    <xf numFmtId="0" fontId="0" fillId="34" borderId="13" xfId="0" applyFill="1" applyBorder="1" applyAlignment="1">
      <alignment/>
    </xf>
    <xf numFmtId="0" fontId="1" fillId="34" borderId="14" xfId="0" applyFont="1" applyFill="1" applyBorder="1" applyAlignment="1">
      <alignment/>
    </xf>
    <xf numFmtId="0" fontId="1" fillId="34" borderId="15" xfId="0" applyFont="1" applyFill="1" applyBorder="1" applyAlignment="1">
      <alignment/>
    </xf>
    <xf numFmtId="0" fontId="1" fillId="0" borderId="13" xfId="0" applyFont="1" applyBorder="1" applyAlignment="1">
      <alignment/>
    </xf>
    <xf numFmtId="0" fontId="1" fillId="0" borderId="16" xfId="0" applyFont="1" applyBorder="1" applyAlignment="1">
      <alignment/>
    </xf>
    <xf numFmtId="196" fontId="3" fillId="0" borderId="16" xfId="33" applyNumberFormat="1" applyFont="1" applyBorder="1" applyAlignment="1">
      <alignment/>
    </xf>
    <xf numFmtId="196" fontId="2" fillId="0" borderId="16" xfId="33" applyNumberFormat="1" applyFont="1" applyBorder="1" applyAlignment="1">
      <alignment/>
    </xf>
    <xf numFmtId="0" fontId="4" fillId="0" borderId="16" xfId="0" applyFont="1" applyBorder="1" applyAlignment="1">
      <alignment/>
    </xf>
    <xf numFmtId="0" fontId="4" fillId="33" borderId="16" xfId="0" applyFont="1" applyFill="1" applyBorder="1" applyAlignment="1">
      <alignment/>
    </xf>
    <xf numFmtId="3" fontId="4" fillId="0" borderId="16" xfId="0" applyNumberFormat="1" applyFont="1" applyBorder="1" applyAlignment="1">
      <alignment/>
    </xf>
    <xf numFmtId="0" fontId="0" fillId="34" borderId="16" xfId="0" applyFill="1" applyBorder="1" applyAlignment="1">
      <alignment/>
    </xf>
    <xf numFmtId="0" fontId="1" fillId="34" borderId="16" xfId="0" applyFont="1" applyFill="1" applyBorder="1" applyAlignment="1">
      <alignment/>
    </xf>
    <xf numFmtId="196" fontId="1" fillId="34" borderId="16" xfId="33" applyNumberFormat="1" applyFont="1" applyFill="1" applyBorder="1" applyAlignment="1">
      <alignment/>
    </xf>
    <xf numFmtId="0" fontId="4" fillId="0" borderId="0" xfId="0" applyFont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1" fillId="34" borderId="13" xfId="0" applyFont="1" applyFill="1" applyBorder="1" applyAlignment="1">
      <alignment/>
    </xf>
    <xf numFmtId="196" fontId="3" fillId="34" borderId="16" xfId="33" applyNumberFormat="1" applyFont="1" applyFill="1" applyBorder="1" applyAlignment="1">
      <alignment/>
    </xf>
    <xf numFmtId="0" fontId="4" fillId="34" borderId="16" xfId="0" applyFont="1" applyFill="1" applyBorder="1" applyAlignment="1">
      <alignment/>
    </xf>
    <xf numFmtId="0" fontId="1" fillId="33" borderId="16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0" fontId="2" fillId="0" borderId="16" xfId="0" applyFont="1" applyBorder="1" applyAlignment="1">
      <alignment/>
    </xf>
    <xf numFmtId="0" fontId="0" fillId="0" borderId="0" xfId="0" applyBorder="1" applyAlignment="1">
      <alignment/>
    </xf>
    <xf numFmtId="0" fontId="4" fillId="33" borderId="0" xfId="0" applyFont="1" applyFill="1" applyBorder="1" applyAlignment="1">
      <alignment/>
    </xf>
    <xf numFmtId="0" fontId="7" fillId="0" borderId="0" xfId="0" applyFont="1" applyAlignment="1">
      <alignment/>
    </xf>
    <xf numFmtId="0" fontId="5" fillId="34" borderId="15" xfId="0" applyFont="1" applyFill="1" applyBorder="1" applyAlignment="1">
      <alignment/>
    </xf>
    <xf numFmtId="0" fontId="1" fillId="0" borderId="16" xfId="0" applyFont="1" applyBorder="1" applyAlignment="1">
      <alignment/>
    </xf>
    <xf numFmtId="0" fontId="0" fillId="0" borderId="16" xfId="0" applyBorder="1" applyAlignment="1">
      <alignment/>
    </xf>
    <xf numFmtId="0" fontId="4" fillId="0" borderId="12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5" fillId="34" borderId="16" xfId="0" applyFont="1" applyFill="1" applyBorder="1" applyAlignment="1">
      <alignment/>
    </xf>
    <xf numFmtId="0" fontId="1" fillId="0" borderId="10" xfId="0" applyFont="1" applyBorder="1" applyAlignment="1">
      <alignment/>
    </xf>
    <xf numFmtId="0" fontId="4" fillId="0" borderId="16" xfId="0" applyFont="1" applyBorder="1" applyAlignment="1">
      <alignment/>
    </xf>
    <xf numFmtId="196" fontId="0" fillId="0" borderId="16" xfId="33" applyNumberFormat="1" applyFont="1" applyBorder="1" applyAlignment="1">
      <alignment/>
    </xf>
    <xf numFmtId="0" fontId="5" fillId="33" borderId="0" xfId="0" applyFont="1" applyFill="1" applyBorder="1" applyAlignment="1">
      <alignment/>
    </xf>
    <xf numFmtId="0" fontId="0" fillId="0" borderId="0" xfId="0" applyFont="1" applyAlignment="1">
      <alignment/>
    </xf>
    <xf numFmtId="0" fontId="9" fillId="34" borderId="16" xfId="0" applyFont="1" applyFill="1" applyBorder="1" applyAlignment="1">
      <alignment/>
    </xf>
    <xf numFmtId="0" fontId="10" fillId="34" borderId="16" xfId="0" applyFont="1" applyFill="1" applyBorder="1" applyAlignment="1">
      <alignment/>
    </xf>
    <xf numFmtId="0" fontId="1" fillId="34" borderId="19" xfId="0" applyFont="1" applyFill="1" applyBorder="1" applyAlignment="1">
      <alignment/>
    </xf>
    <xf numFmtId="0" fontId="1" fillId="34" borderId="20" xfId="0" applyFont="1" applyFill="1" applyBorder="1" applyAlignment="1">
      <alignment/>
    </xf>
    <xf numFmtId="0" fontId="11" fillId="0" borderId="16" xfId="0" applyFont="1" applyBorder="1" applyAlignment="1">
      <alignment/>
    </xf>
    <xf numFmtId="0" fontId="9" fillId="0" borderId="16" xfId="0" applyFont="1" applyBorder="1" applyAlignment="1">
      <alignment/>
    </xf>
    <xf numFmtId="0" fontId="11" fillId="0" borderId="13" xfId="0" applyFont="1" applyBorder="1" applyAlignment="1">
      <alignment/>
    </xf>
    <xf numFmtId="0" fontId="12" fillId="0" borderId="16" xfId="0" applyFont="1" applyBorder="1" applyAlignment="1">
      <alignment/>
    </xf>
    <xf numFmtId="0" fontId="13" fillId="0" borderId="0" xfId="0" applyFont="1" applyAlignment="1">
      <alignment/>
    </xf>
    <xf numFmtId="196" fontId="3" fillId="35" borderId="16" xfId="33" applyNumberFormat="1" applyFont="1" applyFill="1" applyBorder="1" applyAlignment="1">
      <alignment/>
    </xf>
    <xf numFmtId="0" fontId="3" fillId="35" borderId="17" xfId="0" applyFont="1" applyFill="1" applyBorder="1" applyAlignment="1">
      <alignment horizontal="center"/>
    </xf>
    <xf numFmtId="0" fontId="3" fillId="35" borderId="18" xfId="0" applyFont="1" applyFill="1" applyBorder="1" applyAlignment="1">
      <alignment horizontal="center"/>
    </xf>
    <xf numFmtId="196" fontId="3" fillId="34" borderId="13" xfId="33" applyNumberFormat="1" applyFont="1" applyFill="1" applyBorder="1" applyAlignment="1">
      <alignment/>
    </xf>
    <xf numFmtId="0" fontId="1" fillId="36" borderId="0" xfId="0" applyFont="1" applyFill="1" applyBorder="1" applyAlignment="1">
      <alignment/>
    </xf>
    <xf numFmtId="171" fontId="3" fillId="34" borderId="10" xfId="33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/>
    </xf>
    <xf numFmtId="0" fontId="4" fillId="34" borderId="13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4" fillId="36" borderId="16" xfId="0" applyFont="1" applyFill="1" applyBorder="1" applyAlignment="1">
      <alignment/>
    </xf>
    <xf numFmtId="0" fontId="4" fillId="36" borderId="0" xfId="0" applyFont="1" applyFill="1" applyBorder="1" applyAlignment="1">
      <alignment/>
    </xf>
    <xf numFmtId="0" fontId="1" fillId="36" borderId="16" xfId="0" applyFont="1" applyFill="1" applyBorder="1" applyAlignment="1">
      <alignment/>
    </xf>
    <xf numFmtId="0" fontId="1" fillId="35" borderId="16" xfId="0" applyFont="1" applyFill="1" applyBorder="1" applyAlignment="1">
      <alignment/>
    </xf>
    <xf numFmtId="0" fontId="0" fillId="36" borderId="0" xfId="0" applyFill="1" applyBorder="1" applyAlignment="1">
      <alignment/>
    </xf>
    <xf numFmtId="196" fontId="3" fillId="0" borderId="13" xfId="33" applyNumberFormat="1" applyFont="1" applyBorder="1" applyAlignment="1">
      <alignment/>
    </xf>
    <xf numFmtId="196" fontId="3" fillId="34" borderId="13" xfId="33" applyNumberFormat="1" applyFont="1" applyFill="1" applyBorder="1" applyAlignment="1">
      <alignment horizontal="center"/>
    </xf>
    <xf numFmtId="196" fontId="3" fillId="35" borderId="13" xfId="33" applyNumberFormat="1" applyFont="1" applyFill="1" applyBorder="1" applyAlignment="1">
      <alignment/>
    </xf>
    <xf numFmtId="0" fontId="4" fillId="0" borderId="0" xfId="0" applyFont="1" applyBorder="1" applyAlignment="1">
      <alignment/>
    </xf>
    <xf numFmtId="0" fontId="10" fillId="33" borderId="0" xfId="0" applyFont="1" applyFill="1" applyBorder="1" applyAlignment="1">
      <alignment/>
    </xf>
    <xf numFmtId="0" fontId="3" fillId="35" borderId="10" xfId="0" applyFont="1" applyFill="1" applyBorder="1" applyAlignment="1">
      <alignment horizontal="center"/>
    </xf>
    <xf numFmtId="0" fontId="3" fillId="35" borderId="13" xfId="0" applyFont="1" applyFill="1" applyBorder="1" applyAlignment="1">
      <alignment horizontal="center"/>
    </xf>
    <xf numFmtId="0" fontId="1" fillId="37" borderId="16" xfId="0" applyFont="1" applyFill="1" applyBorder="1" applyAlignment="1">
      <alignment/>
    </xf>
    <xf numFmtId="196" fontId="2" fillId="36" borderId="16" xfId="33" applyNumberFormat="1" applyFont="1" applyFill="1" applyBorder="1" applyAlignment="1">
      <alignment/>
    </xf>
    <xf numFmtId="196" fontId="3" fillId="36" borderId="13" xfId="33" applyNumberFormat="1" applyFont="1" applyFill="1" applyBorder="1" applyAlignment="1">
      <alignment/>
    </xf>
    <xf numFmtId="196" fontId="3" fillId="36" borderId="16" xfId="33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" fillId="35" borderId="16" xfId="0" applyFont="1" applyFill="1" applyBorder="1" applyAlignment="1">
      <alignment/>
    </xf>
    <xf numFmtId="0" fontId="1" fillId="34" borderId="12" xfId="0" applyFont="1" applyFill="1" applyBorder="1" applyAlignment="1">
      <alignment wrapText="1"/>
    </xf>
    <xf numFmtId="0" fontId="1" fillId="34" borderId="16" xfId="0" applyFont="1" applyFill="1" applyBorder="1" applyAlignment="1">
      <alignment wrapText="1"/>
    </xf>
    <xf numFmtId="0" fontId="1" fillId="0" borderId="0" xfId="0" applyFont="1" applyBorder="1" applyAlignment="1">
      <alignment/>
    </xf>
    <xf numFmtId="0" fontId="1" fillId="34" borderId="13" xfId="0" applyFont="1" applyFill="1" applyBorder="1" applyAlignment="1">
      <alignment wrapText="1"/>
    </xf>
    <xf numFmtId="0" fontId="9" fillId="10" borderId="16" xfId="0" applyFont="1" applyFill="1" applyBorder="1" applyAlignment="1">
      <alignment/>
    </xf>
    <xf numFmtId="0" fontId="5" fillId="10" borderId="16" xfId="0" applyFont="1" applyFill="1" applyBorder="1" applyAlignment="1">
      <alignment/>
    </xf>
    <xf numFmtId="0" fontId="5" fillId="34" borderId="16" xfId="0" applyFont="1" applyFill="1" applyBorder="1" applyAlignment="1">
      <alignment horizontal="center"/>
    </xf>
    <xf numFmtId="0" fontId="9" fillId="10" borderId="16" xfId="0" applyFont="1" applyFill="1" applyBorder="1" applyAlignment="1">
      <alignment/>
    </xf>
    <xf numFmtId="196" fontId="2" fillId="38" borderId="16" xfId="33" applyNumberFormat="1" applyFont="1" applyFill="1" applyBorder="1" applyAlignment="1">
      <alignment/>
    </xf>
    <xf numFmtId="0" fontId="5" fillId="16" borderId="12" xfId="0" applyFont="1" applyFill="1" applyBorder="1" applyAlignment="1">
      <alignment/>
    </xf>
    <xf numFmtId="0" fontId="5" fillId="16" borderId="16" xfId="0" applyFont="1" applyFill="1" applyBorder="1" applyAlignment="1">
      <alignment/>
    </xf>
    <xf numFmtId="0" fontId="11" fillId="0" borderId="0" xfId="0" applyFont="1" applyBorder="1" applyAlignment="1">
      <alignment/>
    </xf>
    <xf numFmtId="0" fontId="8" fillId="0" borderId="0" xfId="0" applyFont="1" applyBorder="1" applyAlignment="1">
      <alignment/>
    </xf>
    <xf numFmtId="196" fontId="3" fillId="38" borderId="16" xfId="33" applyNumberFormat="1" applyFont="1" applyFill="1" applyBorder="1" applyAlignment="1">
      <alignment/>
    </xf>
    <xf numFmtId="0" fontId="2" fillId="39" borderId="0" xfId="0" applyFont="1" applyFill="1" applyAlignment="1">
      <alignment horizontal="center"/>
    </xf>
    <xf numFmtId="171" fontId="3" fillId="39" borderId="10" xfId="33" applyFont="1" applyFill="1" applyBorder="1" applyAlignment="1">
      <alignment horizontal="center"/>
    </xf>
    <xf numFmtId="0" fontId="3" fillId="39" borderId="13" xfId="0" applyFont="1" applyFill="1" applyBorder="1" applyAlignment="1">
      <alignment horizontal="center"/>
    </xf>
    <xf numFmtId="171" fontId="3" fillId="35" borderId="10" xfId="33" applyFont="1" applyFill="1" applyBorder="1" applyAlignment="1">
      <alignment horizontal="center"/>
    </xf>
    <xf numFmtId="0" fontId="1" fillId="34" borderId="12" xfId="0" applyFont="1" applyFill="1" applyBorder="1" applyAlignment="1">
      <alignment vertical="top" wrapText="1"/>
    </xf>
    <xf numFmtId="0" fontId="15" fillId="0" borderId="0" xfId="0" applyFont="1" applyAlignment="1">
      <alignment horizontal="center"/>
    </xf>
    <xf numFmtId="0" fontId="6" fillId="34" borderId="10" xfId="0" applyFont="1" applyFill="1" applyBorder="1" applyAlignment="1">
      <alignment horizontal="center"/>
    </xf>
    <xf numFmtId="0" fontId="6" fillId="34" borderId="13" xfId="0" applyFont="1" applyFill="1" applyBorder="1" applyAlignment="1">
      <alignment horizontal="center"/>
    </xf>
    <xf numFmtId="196" fontId="6" fillId="34" borderId="13" xfId="33" applyNumberFormat="1" applyFont="1" applyFill="1" applyBorder="1" applyAlignment="1">
      <alignment horizontal="center"/>
    </xf>
    <xf numFmtId="196" fontId="16" fillId="0" borderId="16" xfId="33" applyNumberFormat="1" applyFont="1" applyBorder="1" applyAlignment="1">
      <alignment horizontal="center"/>
    </xf>
    <xf numFmtId="196" fontId="16" fillId="0" borderId="16" xfId="33" applyNumberFormat="1" applyFont="1" applyFill="1" applyBorder="1" applyAlignment="1">
      <alignment horizontal="center"/>
    </xf>
    <xf numFmtId="196" fontId="15" fillId="0" borderId="16" xfId="33" applyNumberFormat="1" applyFont="1" applyBorder="1" applyAlignment="1">
      <alignment horizontal="center"/>
    </xf>
    <xf numFmtId="196" fontId="15" fillId="0" borderId="16" xfId="33" applyNumberFormat="1" applyFont="1" applyFill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5" fillId="0" borderId="16" xfId="0" applyFont="1" applyFill="1" applyBorder="1" applyAlignment="1">
      <alignment horizontal="center"/>
    </xf>
    <xf numFmtId="196" fontId="6" fillId="34" borderId="16" xfId="33" applyNumberFormat="1" applyFont="1" applyFill="1" applyBorder="1" applyAlignment="1">
      <alignment horizontal="center"/>
    </xf>
    <xf numFmtId="196" fontId="16" fillId="0" borderId="16" xfId="33" applyNumberFormat="1" applyFont="1" applyBorder="1" applyAlignment="1">
      <alignment horizontal="center"/>
    </xf>
    <xf numFmtId="196" fontId="15" fillId="36" borderId="16" xfId="33" applyNumberFormat="1" applyFont="1" applyFill="1" applyBorder="1" applyAlignment="1">
      <alignment horizontal="center"/>
    </xf>
    <xf numFmtId="171" fontId="15" fillId="0" borderId="16" xfId="33" applyFont="1" applyBorder="1" applyAlignment="1">
      <alignment horizontal="center"/>
    </xf>
    <xf numFmtId="196" fontId="16" fillId="36" borderId="16" xfId="33" applyNumberFormat="1" applyFont="1" applyFill="1" applyBorder="1" applyAlignment="1">
      <alignment horizontal="center"/>
    </xf>
    <xf numFmtId="196" fontId="16" fillId="0" borderId="13" xfId="33" applyNumberFormat="1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196" fontId="16" fillId="34" borderId="16" xfId="33" applyNumberFormat="1" applyFont="1" applyFill="1" applyBorder="1" applyAlignment="1">
      <alignment horizontal="center"/>
    </xf>
    <xf numFmtId="196" fontId="16" fillId="34" borderId="21" xfId="33" applyNumberFormat="1" applyFont="1" applyFill="1" applyBorder="1" applyAlignment="1">
      <alignment horizontal="center"/>
    </xf>
    <xf numFmtId="196" fontId="15" fillId="0" borderId="21" xfId="33" applyNumberFormat="1" applyFont="1" applyBorder="1" applyAlignment="1">
      <alignment horizontal="center"/>
    </xf>
    <xf numFmtId="196" fontId="15" fillId="0" borderId="18" xfId="33" applyNumberFormat="1" applyFont="1" applyBorder="1" applyAlignment="1">
      <alignment horizontal="center"/>
    </xf>
    <xf numFmtId="196" fontId="6" fillId="0" borderId="16" xfId="33" applyNumberFormat="1" applyFont="1" applyBorder="1" applyAlignment="1">
      <alignment horizontal="center"/>
    </xf>
    <xf numFmtId="196" fontId="16" fillId="0" borderId="0" xfId="33" applyNumberFormat="1" applyFont="1" applyBorder="1" applyAlignment="1">
      <alignment horizontal="center"/>
    </xf>
    <xf numFmtId="196" fontId="15" fillId="35" borderId="21" xfId="33" applyNumberFormat="1" applyFont="1" applyFill="1" applyBorder="1" applyAlignment="1">
      <alignment horizontal="center"/>
    </xf>
    <xf numFmtId="196" fontId="16" fillId="34" borderId="18" xfId="33" applyNumberFormat="1" applyFont="1" applyFill="1" applyBorder="1" applyAlignment="1">
      <alignment horizontal="center"/>
    </xf>
    <xf numFmtId="196" fontId="15" fillId="35" borderId="21" xfId="0" applyNumberFormat="1" applyFont="1" applyFill="1" applyBorder="1" applyAlignment="1">
      <alignment horizontal="center"/>
    </xf>
    <xf numFmtId="196" fontId="16" fillId="36" borderId="21" xfId="33" applyNumberFormat="1" applyFont="1" applyFill="1" applyBorder="1" applyAlignment="1">
      <alignment horizontal="center"/>
    </xf>
    <xf numFmtId="0" fontId="6" fillId="34" borderId="17" xfId="0" applyFont="1" applyFill="1" applyBorder="1" applyAlignment="1">
      <alignment horizontal="center"/>
    </xf>
    <xf numFmtId="0" fontId="6" fillId="34" borderId="18" xfId="0" applyFont="1" applyFill="1" applyBorder="1" applyAlignment="1">
      <alignment horizontal="center"/>
    </xf>
    <xf numFmtId="196" fontId="15" fillId="36" borderId="21" xfId="33" applyNumberFormat="1" applyFont="1" applyFill="1" applyBorder="1" applyAlignment="1">
      <alignment horizontal="center"/>
    </xf>
    <xf numFmtId="196" fontId="15" fillId="0" borderId="17" xfId="33" applyNumberFormat="1" applyFont="1" applyBorder="1" applyAlignment="1">
      <alignment horizontal="center"/>
    </xf>
    <xf numFmtId="196" fontId="15" fillId="0" borderId="10" xfId="33" applyNumberFormat="1" applyFont="1" applyBorder="1" applyAlignment="1">
      <alignment horizontal="center"/>
    </xf>
    <xf numFmtId="196" fontId="6" fillId="34" borderId="22" xfId="33" applyNumberFormat="1" applyFont="1" applyFill="1" applyBorder="1" applyAlignment="1">
      <alignment horizontal="center"/>
    </xf>
    <xf numFmtId="196" fontId="6" fillId="36" borderId="16" xfId="33" applyNumberFormat="1" applyFont="1" applyFill="1" applyBorder="1" applyAlignment="1">
      <alignment horizontal="center"/>
    </xf>
    <xf numFmtId="196" fontId="6" fillId="36" borderId="21" xfId="33" applyNumberFormat="1" applyFont="1" applyFill="1" applyBorder="1" applyAlignment="1">
      <alignment horizontal="center"/>
    </xf>
    <xf numFmtId="196" fontId="17" fillId="0" borderId="16" xfId="33" applyNumberFormat="1" applyFont="1" applyBorder="1" applyAlignment="1">
      <alignment horizontal="center"/>
    </xf>
    <xf numFmtId="196" fontId="16" fillId="40" borderId="16" xfId="33" applyNumberFormat="1" applyFont="1" applyFill="1" applyBorder="1" applyAlignment="1">
      <alignment horizontal="center"/>
    </xf>
    <xf numFmtId="196" fontId="15" fillId="0" borderId="0" xfId="33" applyNumberFormat="1" applyFont="1" applyBorder="1" applyAlignment="1">
      <alignment horizontal="center"/>
    </xf>
    <xf numFmtId="196" fontId="6" fillId="36" borderId="22" xfId="33" applyNumberFormat="1" applyFont="1" applyFill="1" applyBorder="1" applyAlignment="1">
      <alignment horizontal="center"/>
    </xf>
    <xf numFmtId="196" fontId="6" fillId="34" borderId="18" xfId="33" applyNumberFormat="1" applyFont="1" applyFill="1" applyBorder="1" applyAlignment="1">
      <alignment horizontal="center"/>
    </xf>
    <xf numFmtId="196" fontId="16" fillId="0" borderId="21" xfId="33" applyNumberFormat="1" applyFont="1" applyBorder="1" applyAlignment="1">
      <alignment horizontal="center"/>
    </xf>
    <xf numFmtId="196" fontId="6" fillId="0" borderId="18" xfId="33" applyNumberFormat="1" applyFont="1" applyBorder="1" applyAlignment="1">
      <alignment horizontal="center"/>
    </xf>
    <xf numFmtId="196" fontId="16" fillId="35" borderId="16" xfId="33" applyNumberFormat="1" applyFont="1" applyFill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5" fillId="0" borderId="21" xfId="0" applyFont="1" applyBorder="1" applyAlignment="1">
      <alignment horizontal="center"/>
    </xf>
    <xf numFmtId="196" fontId="6" fillId="35" borderId="21" xfId="33" applyNumberFormat="1" applyFont="1" applyFill="1" applyBorder="1" applyAlignment="1">
      <alignment horizontal="center"/>
    </xf>
    <xf numFmtId="196" fontId="6" fillId="35" borderId="16" xfId="33" applyNumberFormat="1" applyFont="1" applyFill="1" applyBorder="1" applyAlignment="1">
      <alignment horizontal="center"/>
    </xf>
    <xf numFmtId="196" fontId="15" fillId="35" borderId="16" xfId="33" applyNumberFormat="1" applyFont="1" applyFill="1" applyBorder="1" applyAlignment="1">
      <alignment horizontal="center"/>
    </xf>
    <xf numFmtId="196" fontId="6" fillId="36" borderId="13" xfId="33" applyNumberFormat="1" applyFont="1" applyFill="1" applyBorder="1" applyAlignment="1">
      <alignment horizontal="center"/>
    </xf>
    <xf numFmtId="196" fontId="6" fillId="34" borderId="21" xfId="33" applyNumberFormat="1" applyFont="1" applyFill="1" applyBorder="1" applyAlignment="1">
      <alignment horizontal="center"/>
    </xf>
    <xf numFmtId="196" fontId="6" fillId="34" borderId="13" xfId="33" applyNumberFormat="1" applyFont="1" applyFill="1" applyBorder="1" applyAlignment="1">
      <alignment horizontal="center"/>
    </xf>
    <xf numFmtId="196" fontId="15" fillId="36" borderId="0" xfId="33" applyNumberFormat="1" applyFont="1" applyFill="1" applyBorder="1" applyAlignment="1">
      <alignment horizontal="center"/>
    </xf>
    <xf numFmtId="196" fontId="16" fillId="36" borderId="16" xfId="0" applyNumberFormat="1" applyFont="1" applyFill="1" applyBorder="1" applyAlignment="1">
      <alignment horizontal="center"/>
    </xf>
    <xf numFmtId="196" fontId="6" fillId="34" borderId="16" xfId="33" applyNumberFormat="1" applyFont="1" applyFill="1" applyBorder="1" applyAlignment="1">
      <alignment horizontal="center"/>
    </xf>
    <xf numFmtId="196" fontId="18" fillId="36" borderId="16" xfId="33" applyNumberFormat="1" applyFont="1" applyFill="1" applyBorder="1" applyAlignment="1">
      <alignment horizontal="center"/>
    </xf>
    <xf numFmtId="196" fontId="59" fillId="33" borderId="16" xfId="33" applyNumberFormat="1" applyFont="1" applyFill="1" applyBorder="1" applyAlignment="1">
      <alignment horizontal="center"/>
    </xf>
    <xf numFmtId="196" fontId="59" fillId="33" borderId="0" xfId="33" applyNumberFormat="1" applyFont="1" applyFill="1" applyBorder="1" applyAlignment="1">
      <alignment horizontal="center"/>
    </xf>
    <xf numFmtId="0" fontId="15" fillId="0" borderId="10" xfId="0" applyFont="1" applyBorder="1" applyAlignment="1">
      <alignment horizontal="center"/>
    </xf>
    <xf numFmtId="196" fontId="6" fillId="10" borderId="16" xfId="33" applyNumberFormat="1" applyFont="1" applyFill="1" applyBorder="1" applyAlignment="1">
      <alignment horizontal="center"/>
    </xf>
    <xf numFmtId="196" fontId="6" fillId="0" borderId="21" xfId="33" applyNumberFormat="1" applyFont="1" applyFill="1" applyBorder="1" applyAlignment="1">
      <alignment horizontal="center"/>
    </xf>
    <xf numFmtId="196" fontId="16" fillId="0" borderId="16" xfId="0" applyNumberFormat="1" applyFont="1" applyBorder="1" applyAlignment="1">
      <alignment horizontal="center"/>
    </xf>
    <xf numFmtId="196" fontId="15" fillId="0" borderId="21" xfId="0" applyNumberFormat="1" applyFont="1" applyBorder="1" applyAlignment="1">
      <alignment horizontal="center"/>
    </xf>
    <xf numFmtId="196" fontId="6" fillId="10" borderId="16" xfId="33" applyNumberFormat="1" applyFont="1" applyFill="1" applyBorder="1" applyAlignment="1">
      <alignment horizontal="center"/>
    </xf>
    <xf numFmtId="196" fontId="15" fillId="0" borderId="13" xfId="33" applyNumberFormat="1" applyFont="1" applyBorder="1" applyAlignment="1">
      <alignment horizontal="center"/>
    </xf>
    <xf numFmtId="196" fontId="6" fillId="36" borderId="13" xfId="0" applyNumberFormat="1" applyFont="1" applyFill="1" applyBorder="1" applyAlignment="1">
      <alignment horizontal="center"/>
    </xf>
    <xf numFmtId="196" fontId="6" fillId="0" borderId="16" xfId="0" applyNumberFormat="1" applyFont="1" applyBorder="1" applyAlignment="1">
      <alignment horizontal="center"/>
    </xf>
    <xf numFmtId="196" fontId="16" fillId="37" borderId="16" xfId="0" applyNumberFormat="1" applyFont="1" applyFill="1" applyBorder="1" applyAlignment="1">
      <alignment horizontal="center"/>
    </xf>
    <xf numFmtId="196" fontId="18" fillId="36" borderId="16" xfId="33" applyNumberFormat="1" applyFont="1" applyFill="1" applyBorder="1" applyAlignment="1">
      <alignment horizontal="center"/>
    </xf>
    <xf numFmtId="196" fontId="15" fillId="36" borderId="13" xfId="33" applyNumberFormat="1" applyFont="1" applyFill="1" applyBorder="1" applyAlignment="1">
      <alignment horizontal="center"/>
    </xf>
    <xf numFmtId="196" fontId="15" fillId="36" borderId="21" xfId="0" applyNumberFormat="1" applyFont="1" applyFill="1" applyBorder="1" applyAlignment="1">
      <alignment horizontal="center"/>
    </xf>
    <xf numFmtId="196" fontId="15" fillId="36" borderId="16" xfId="0" applyNumberFormat="1" applyFont="1" applyFill="1" applyBorder="1" applyAlignment="1">
      <alignment horizontal="center"/>
    </xf>
    <xf numFmtId="196" fontId="16" fillId="35" borderId="21" xfId="33" applyNumberFormat="1" applyFont="1" applyFill="1" applyBorder="1" applyAlignment="1">
      <alignment horizontal="center"/>
    </xf>
    <xf numFmtId="196" fontId="6" fillId="34" borderId="21" xfId="0" applyNumberFormat="1" applyFont="1" applyFill="1" applyBorder="1" applyAlignment="1">
      <alignment horizontal="center"/>
    </xf>
    <xf numFmtId="196" fontId="6" fillId="34" borderId="16" xfId="0" applyNumberFormat="1" applyFont="1" applyFill="1" applyBorder="1" applyAlignment="1">
      <alignment horizontal="center"/>
    </xf>
    <xf numFmtId="0" fontId="5" fillId="16" borderId="11" xfId="0" applyFont="1" applyFill="1" applyBorder="1" applyAlignment="1">
      <alignment/>
    </xf>
    <xf numFmtId="0" fontId="5" fillId="34" borderId="14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1" fillId="34" borderId="18" xfId="0" applyFont="1" applyFill="1" applyBorder="1" applyAlignment="1">
      <alignment/>
    </xf>
    <xf numFmtId="171" fontId="3" fillId="35" borderId="17" xfId="33" applyFont="1" applyFill="1" applyBorder="1" applyAlignment="1">
      <alignment horizontal="center"/>
    </xf>
    <xf numFmtId="0" fontId="9" fillId="34" borderId="10" xfId="0" applyFont="1" applyFill="1" applyBorder="1" applyAlignment="1">
      <alignment horizontal="center"/>
    </xf>
    <xf numFmtId="0" fontId="9" fillId="34" borderId="13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 wrapText="1"/>
    </xf>
    <xf numFmtId="0" fontId="5" fillId="34" borderId="17" xfId="0" applyFont="1" applyFill="1" applyBorder="1" applyAlignment="1">
      <alignment horizontal="center"/>
    </xf>
    <xf numFmtId="0" fontId="5" fillId="34" borderId="18" xfId="0" applyFont="1" applyFill="1" applyBorder="1" applyAlignment="1">
      <alignment horizontal="center"/>
    </xf>
    <xf numFmtId="0" fontId="2" fillId="36" borderId="0" xfId="0" applyFont="1" applyFill="1" applyAlignment="1">
      <alignment horizontal="center"/>
    </xf>
    <xf numFmtId="196" fontId="3" fillId="35" borderId="18" xfId="33" applyNumberFormat="1" applyFont="1" applyFill="1" applyBorder="1" applyAlignment="1">
      <alignment/>
    </xf>
    <xf numFmtId="0" fontId="0" fillId="0" borderId="21" xfId="0" applyBorder="1" applyAlignment="1">
      <alignment/>
    </xf>
    <xf numFmtId="196" fontId="2" fillId="38" borderId="21" xfId="33" applyNumberFormat="1" applyFont="1" applyFill="1" applyBorder="1" applyAlignment="1">
      <alignment/>
    </xf>
    <xf numFmtId="196" fontId="3" fillId="35" borderId="21" xfId="33" applyNumberFormat="1" applyFont="1" applyFill="1" applyBorder="1" applyAlignment="1">
      <alignment/>
    </xf>
    <xf numFmtId="196" fontId="0" fillId="0" borderId="21" xfId="33" applyNumberFormat="1" applyFont="1" applyBorder="1" applyAlignment="1">
      <alignment/>
    </xf>
    <xf numFmtId="196" fontId="3" fillId="34" borderId="21" xfId="33" applyNumberFormat="1" applyFont="1" applyFill="1" applyBorder="1" applyAlignment="1">
      <alignment/>
    </xf>
    <xf numFmtId="196" fontId="60" fillId="0" borderId="16" xfId="33" applyNumberFormat="1" applyFont="1" applyBorder="1" applyAlignment="1">
      <alignment horizontal="center"/>
    </xf>
    <xf numFmtId="0" fontId="0" fillId="0" borderId="0" xfId="0" applyFont="1" applyAlignment="1">
      <alignment/>
    </xf>
    <xf numFmtId="196" fontId="0" fillId="0" borderId="0" xfId="33" applyNumberFormat="1" applyFont="1" applyAlignment="1">
      <alignment/>
    </xf>
    <xf numFmtId="196" fontId="0" fillId="0" borderId="0" xfId="0" applyNumberFormat="1" applyAlignment="1">
      <alignment/>
    </xf>
    <xf numFmtId="0" fontId="15" fillId="36" borderId="16" xfId="0" applyFont="1" applyFill="1" applyBorder="1" applyAlignment="1">
      <alignment horizontal="center"/>
    </xf>
    <xf numFmtId="196" fontId="16" fillId="36" borderId="16" xfId="33" applyNumberFormat="1" applyFont="1" applyFill="1" applyBorder="1" applyAlignment="1">
      <alignment horizontal="center"/>
    </xf>
    <xf numFmtId="196" fontId="16" fillId="36" borderId="13" xfId="33" applyNumberFormat="1" applyFont="1" applyFill="1" applyBorder="1" applyAlignment="1">
      <alignment horizontal="center"/>
    </xf>
    <xf numFmtId="196" fontId="6" fillId="35" borderId="13" xfId="33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196" fontId="15" fillId="0" borderId="0" xfId="33" applyNumberFormat="1" applyFont="1" applyFill="1" applyBorder="1" applyAlignment="1">
      <alignment horizontal="center"/>
    </xf>
    <xf numFmtId="0" fontId="4" fillId="35" borderId="16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5" fillId="0" borderId="0" xfId="0" applyFont="1" applyAlignment="1">
      <alignment/>
    </xf>
    <xf numFmtId="0" fontId="14" fillId="0" borderId="0" xfId="0" applyFont="1" applyAlignment="1">
      <alignment/>
    </xf>
    <xf numFmtId="0" fontId="5" fillId="35" borderId="12" xfId="0" applyFont="1" applyFill="1" applyBorder="1" applyAlignment="1">
      <alignment/>
    </xf>
    <xf numFmtId="0" fontId="5" fillId="16" borderId="16" xfId="0" applyFont="1" applyFill="1" applyBorder="1" applyAlignment="1">
      <alignment horizontal="right"/>
    </xf>
    <xf numFmtId="196" fontId="15" fillId="0" borderId="0" xfId="33" applyNumberFormat="1" applyFont="1" applyAlignment="1">
      <alignment horizontal="center"/>
    </xf>
    <xf numFmtId="0" fontId="1" fillId="34" borderId="10" xfId="0" applyFont="1" applyFill="1" applyBorder="1" applyAlignment="1">
      <alignment horizontal="center" wrapText="1"/>
    </xf>
    <xf numFmtId="0" fontId="1" fillId="34" borderId="13" xfId="0" applyFont="1" applyFill="1" applyBorder="1" applyAlignment="1">
      <alignment horizontal="center"/>
    </xf>
    <xf numFmtId="196" fontId="2" fillId="0" borderId="0" xfId="33" applyNumberFormat="1" applyFont="1" applyFill="1" applyBorder="1" applyAlignment="1">
      <alignment/>
    </xf>
    <xf numFmtId="196" fontId="15" fillId="0" borderId="24" xfId="33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18" fillId="0" borderId="0" xfId="0" applyFont="1" applyFill="1" applyBorder="1" applyAlignment="1">
      <alignment horizontal="left" wrapText="1"/>
    </xf>
    <xf numFmtId="0" fontId="5" fillId="16" borderId="21" xfId="0" applyFont="1" applyFill="1" applyBorder="1" applyAlignment="1">
      <alignment horizontal="left"/>
    </xf>
    <xf numFmtId="0" fontId="5" fillId="16" borderId="22" xfId="0" applyFont="1" applyFill="1" applyBorder="1" applyAlignment="1">
      <alignment horizontal="left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ov" xfId="44"/>
    <cellStyle name="Neutrálna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12"/>
  <sheetViews>
    <sheetView zoomScale="115" zoomScaleNormal="115" zoomScalePageLayoutView="0" workbookViewId="0" topLeftCell="A73">
      <selection activeCell="F34" sqref="F34"/>
    </sheetView>
  </sheetViews>
  <sheetFormatPr defaultColWidth="9.140625" defaultRowHeight="12.75" outlineLevelCol="1"/>
  <cols>
    <col min="1" max="1" width="6.140625" style="0" bestFit="1" customWidth="1"/>
    <col min="2" max="2" width="12.28125" style="0" customWidth="1"/>
    <col min="3" max="3" width="30.421875" style="0" customWidth="1"/>
    <col min="4" max="4" width="11.7109375" style="0" hidden="1" customWidth="1"/>
    <col min="5" max="5" width="11.7109375" style="0" bestFit="1" customWidth="1"/>
    <col min="6" max="6" width="12.140625" style="0" customWidth="1"/>
    <col min="7" max="12" width="12.00390625" style="0" customWidth="1" outlineLevel="1"/>
    <col min="13" max="13" width="12.00390625" style="0" hidden="1" customWidth="1" outlineLevel="1"/>
    <col min="15" max="15" width="13.28125" style="0" bestFit="1" customWidth="1"/>
  </cols>
  <sheetData>
    <row r="1" spans="2:13" ht="22.5" customHeight="1">
      <c r="B1" s="208" t="s">
        <v>423</v>
      </c>
      <c r="C1" s="208"/>
      <c r="F1" s="186"/>
      <c r="G1" s="186"/>
      <c r="H1" s="186"/>
      <c r="I1" s="186"/>
      <c r="J1" s="186"/>
      <c r="K1" s="4"/>
      <c r="L1" s="4"/>
      <c r="M1" s="95"/>
    </row>
    <row r="2" spans="4:13" ht="20.25" customHeight="1">
      <c r="D2" s="4" t="s">
        <v>287</v>
      </c>
      <c r="E2" s="4" t="s">
        <v>287</v>
      </c>
      <c r="F2" s="186" t="s">
        <v>287</v>
      </c>
      <c r="G2" s="186" t="s">
        <v>287</v>
      </c>
      <c r="H2" s="186" t="s">
        <v>287</v>
      </c>
      <c r="I2" s="186" t="s">
        <v>287</v>
      </c>
      <c r="J2" s="186" t="s">
        <v>287</v>
      </c>
      <c r="K2" s="4" t="s">
        <v>287</v>
      </c>
      <c r="L2" s="4" t="s">
        <v>287</v>
      </c>
      <c r="M2" s="95" t="s">
        <v>287</v>
      </c>
    </row>
    <row r="3" spans="1:13" ht="12.75">
      <c r="A3" s="5"/>
      <c r="B3" s="6" t="s">
        <v>0</v>
      </c>
      <c r="C3" s="7"/>
      <c r="D3" s="59" t="s">
        <v>42</v>
      </c>
      <c r="E3" s="59" t="s">
        <v>42</v>
      </c>
      <c r="F3" s="59" t="s">
        <v>42</v>
      </c>
      <c r="G3" s="98" t="s">
        <v>421</v>
      </c>
      <c r="H3" s="98" t="s">
        <v>355</v>
      </c>
      <c r="I3" s="212" t="s">
        <v>318</v>
      </c>
      <c r="J3" s="98" t="s">
        <v>3</v>
      </c>
      <c r="K3" s="59" t="s">
        <v>3</v>
      </c>
      <c r="L3" s="59" t="s">
        <v>3</v>
      </c>
      <c r="M3" s="96" t="s">
        <v>2</v>
      </c>
    </row>
    <row r="4" spans="1:13" ht="12.75">
      <c r="A4" s="8"/>
      <c r="B4" s="9"/>
      <c r="C4" s="10"/>
      <c r="D4" s="74">
        <v>2014</v>
      </c>
      <c r="E4" s="74">
        <v>2015</v>
      </c>
      <c r="F4" s="74">
        <v>2016</v>
      </c>
      <c r="G4" s="74" t="s">
        <v>422</v>
      </c>
      <c r="H4" s="74" t="s">
        <v>425</v>
      </c>
      <c r="I4" s="213" t="s">
        <v>511</v>
      </c>
      <c r="J4" s="74">
        <v>2018</v>
      </c>
      <c r="K4" s="74">
        <v>2019</v>
      </c>
      <c r="L4" s="74">
        <v>2020</v>
      </c>
      <c r="M4" s="97">
        <v>2017</v>
      </c>
    </row>
    <row r="5" spans="1:13" ht="12.75">
      <c r="A5" s="11" t="s">
        <v>4</v>
      </c>
      <c r="B5" s="12">
        <v>100</v>
      </c>
      <c r="C5" s="12" t="s">
        <v>5</v>
      </c>
      <c r="D5" s="77">
        <f>D6+D7</f>
        <v>3027097</v>
      </c>
      <c r="E5" s="77">
        <f>E6+E7</f>
        <v>3457899</v>
      </c>
      <c r="F5" s="68">
        <f aca="true" t="shared" si="0" ref="F5:L5">F6+F7+F12+F20</f>
        <v>4649738</v>
      </c>
      <c r="G5" s="68">
        <f t="shared" si="0"/>
        <v>5158500</v>
      </c>
      <c r="H5" s="68">
        <f t="shared" si="0"/>
        <v>5158500</v>
      </c>
      <c r="I5" s="68">
        <f t="shared" si="0"/>
        <v>5097000</v>
      </c>
      <c r="J5" s="68">
        <f t="shared" si="0"/>
        <v>5734444</v>
      </c>
      <c r="K5" s="68">
        <f t="shared" si="0"/>
        <v>6295924</v>
      </c>
      <c r="L5" s="68">
        <f t="shared" si="0"/>
        <v>6496924</v>
      </c>
      <c r="M5" s="68">
        <f>M6+M7+M20</f>
        <v>4362500</v>
      </c>
    </row>
    <row r="6" spans="1:13" ht="12.75">
      <c r="A6" s="12">
        <v>41</v>
      </c>
      <c r="B6" s="12">
        <v>111003</v>
      </c>
      <c r="C6" s="12" t="s">
        <v>6</v>
      </c>
      <c r="D6" s="78">
        <v>2485803</v>
      </c>
      <c r="E6" s="78">
        <v>2896998</v>
      </c>
      <c r="F6" s="78">
        <v>3405308</v>
      </c>
      <c r="G6" s="76">
        <v>3810000</v>
      </c>
      <c r="H6" s="76">
        <v>3810000</v>
      </c>
      <c r="I6" s="76">
        <v>3810000</v>
      </c>
      <c r="J6" s="76">
        <v>4392394</v>
      </c>
      <c r="K6" s="76">
        <v>4700000</v>
      </c>
      <c r="L6" s="76">
        <v>4900000</v>
      </c>
      <c r="M6" s="14">
        <v>3740000</v>
      </c>
    </row>
    <row r="7" spans="1:13" ht="12.75">
      <c r="A7" s="15">
        <v>41</v>
      </c>
      <c r="B7" s="12">
        <v>121</v>
      </c>
      <c r="C7" s="12" t="s">
        <v>7</v>
      </c>
      <c r="D7" s="78">
        <f aca="true" t="shared" si="1" ref="D7:L7">SUM(D8:D10)</f>
        <v>541294</v>
      </c>
      <c r="E7" s="78">
        <f t="shared" si="1"/>
        <v>560901</v>
      </c>
      <c r="F7" s="78">
        <f>SUM(F8:F10)</f>
        <v>568801</v>
      </c>
      <c r="G7" s="78">
        <f>SUM(G8:G10)</f>
        <v>602500</v>
      </c>
      <c r="H7" s="78">
        <f>SUM(H8:H10)</f>
        <v>602500</v>
      </c>
      <c r="I7" s="78">
        <f>SUM(I8:I10)</f>
        <v>595500</v>
      </c>
      <c r="J7" s="78">
        <f>SUM(J8:J11)</f>
        <v>630000</v>
      </c>
      <c r="K7" s="13">
        <f t="shared" si="1"/>
        <v>656424</v>
      </c>
      <c r="L7" s="13">
        <f t="shared" si="1"/>
        <v>656424</v>
      </c>
      <c r="M7" s="13">
        <f>SUM(M8:M10)</f>
        <v>602500</v>
      </c>
    </row>
    <row r="8" spans="1:13" ht="12.75">
      <c r="A8" s="15">
        <v>41</v>
      </c>
      <c r="B8" s="15">
        <v>121001</v>
      </c>
      <c r="C8" s="15" t="s">
        <v>8</v>
      </c>
      <c r="D8" s="76">
        <v>177280</v>
      </c>
      <c r="E8" s="76">
        <v>179067</v>
      </c>
      <c r="F8" s="76">
        <v>177769</v>
      </c>
      <c r="G8" s="76">
        <v>220000</v>
      </c>
      <c r="H8" s="76">
        <v>220000</v>
      </c>
      <c r="I8" s="76">
        <v>220000</v>
      </c>
      <c r="J8" s="76">
        <v>232000</v>
      </c>
      <c r="K8" s="14">
        <v>236424</v>
      </c>
      <c r="L8" s="14">
        <v>236424</v>
      </c>
      <c r="M8" s="89">
        <v>220000</v>
      </c>
    </row>
    <row r="9" spans="1:13" ht="12.75">
      <c r="A9" s="15">
        <v>41</v>
      </c>
      <c r="B9" s="15">
        <v>121002</v>
      </c>
      <c r="C9" s="15" t="s">
        <v>9</v>
      </c>
      <c r="D9" s="76">
        <v>326341</v>
      </c>
      <c r="E9" s="76">
        <v>342381</v>
      </c>
      <c r="F9" s="76">
        <v>346401</v>
      </c>
      <c r="G9" s="76">
        <v>342000</v>
      </c>
      <c r="H9" s="76">
        <v>342000</v>
      </c>
      <c r="I9" s="76">
        <v>335000</v>
      </c>
      <c r="J9" s="76">
        <v>348000</v>
      </c>
      <c r="K9" s="14">
        <v>360000</v>
      </c>
      <c r="L9" s="14">
        <v>360000</v>
      </c>
      <c r="M9" s="89">
        <v>342000</v>
      </c>
    </row>
    <row r="10" spans="1:13" ht="12.75">
      <c r="A10" s="15">
        <v>41</v>
      </c>
      <c r="B10" s="15">
        <v>121003</v>
      </c>
      <c r="C10" s="15" t="s">
        <v>10</v>
      </c>
      <c r="D10" s="76">
        <v>37673</v>
      </c>
      <c r="E10" s="76">
        <v>39453</v>
      </c>
      <c r="F10" s="76">
        <v>44631</v>
      </c>
      <c r="G10" s="76">
        <v>40500</v>
      </c>
      <c r="H10" s="76">
        <v>40500</v>
      </c>
      <c r="I10" s="76">
        <v>40500</v>
      </c>
      <c r="J10" s="76">
        <v>50000</v>
      </c>
      <c r="K10" s="14">
        <v>60000</v>
      </c>
      <c r="L10" s="14">
        <v>60000</v>
      </c>
      <c r="M10" s="89">
        <v>40500</v>
      </c>
    </row>
    <row r="11" spans="1:13" ht="12.75">
      <c r="A11" s="15"/>
      <c r="B11" s="15">
        <v>121</v>
      </c>
      <c r="C11" s="15" t="s">
        <v>513</v>
      </c>
      <c r="D11" s="76"/>
      <c r="E11" s="76"/>
      <c r="F11" s="76"/>
      <c r="G11" s="76"/>
      <c r="H11" s="76"/>
      <c r="I11" s="76"/>
      <c r="J11" s="76"/>
      <c r="K11" s="76"/>
      <c r="L11" s="76"/>
      <c r="M11" s="89"/>
    </row>
    <row r="12" spans="1:13" ht="12.75">
      <c r="A12" s="15">
        <v>41</v>
      </c>
      <c r="B12" s="12">
        <v>133</v>
      </c>
      <c r="C12" s="12" t="s">
        <v>11</v>
      </c>
      <c r="D12" s="78">
        <f aca="true" t="shared" si="2" ref="D12:M12">SUM(D13:D19)</f>
        <v>547272</v>
      </c>
      <c r="E12" s="78">
        <f t="shared" si="2"/>
        <v>579649</v>
      </c>
      <c r="F12" s="78">
        <f t="shared" si="2"/>
        <v>675629</v>
      </c>
      <c r="G12" s="78">
        <f t="shared" si="2"/>
        <v>686000</v>
      </c>
      <c r="H12" s="78">
        <f t="shared" si="2"/>
        <v>686000</v>
      </c>
      <c r="I12" s="78">
        <f t="shared" si="2"/>
        <v>661500</v>
      </c>
      <c r="J12" s="78">
        <f t="shared" si="2"/>
        <v>712050</v>
      </c>
      <c r="K12" s="13">
        <f t="shared" si="2"/>
        <v>719500</v>
      </c>
      <c r="L12" s="13">
        <f t="shared" si="2"/>
        <v>720500</v>
      </c>
      <c r="M12" s="13">
        <f t="shared" si="2"/>
        <v>611000</v>
      </c>
    </row>
    <row r="13" spans="1:13" ht="12.75">
      <c r="A13" s="15">
        <v>41</v>
      </c>
      <c r="B13" s="15">
        <v>133001</v>
      </c>
      <c r="C13" s="15" t="s">
        <v>12</v>
      </c>
      <c r="D13" s="76">
        <v>8491</v>
      </c>
      <c r="E13" s="76">
        <v>8572</v>
      </c>
      <c r="F13" s="76">
        <v>8614</v>
      </c>
      <c r="G13" s="76">
        <v>9000</v>
      </c>
      <c r="H13" s="76">
        <v>9000</v>
      </c>
      <c r="I13" s="76">
        <v>9000</v>
      </c>
      <c r="J13" s="76">
        <v>9250</v>
      </c>
      <c r="K13" s="14">
        <v>9500</v>
      </c>
      <c r="L13" s="14">
        <v>9500</v>
      </c>
      <c r="M13" s="14">
        <v>9000</v>
      </c>
    </row>
    <row r="14" spans="1:13" ht="12.75">
      <c r="A14" s="15">
        <v>41</v>
      </c>
      <c r="B14" s="15">
        <v>133006</v>
      </c>
      <c r="C14" s="15" t="s">
        <v>13</v>
      </c>
      <c r="D14" s="76">
        <v>47874</v>
      </c>
      <c r="E14" s="76">
        <v>60272</v>
      </c>
      <c r="F14" s="76">
        <v>66610</v>
      </c>
      <c r="G14" s="76">
        <v>50000</v>
      </c>
      <c r="H14" s="76">
        <v>50000</v>
      </c>
      <c r="I14" s="76">
        <v>50000</v>
      </c>
      <c r="J14" s="76">
        <v>60000</v>
      </c>
      <c r="K14" s="14">
        <v>60000</v>
      </c>
      <c r="L14" s="14">
        <v>60000</v>
      </c>
      <c r="M14" s="14">
        <v>50000</v>
      </c>
    </row>
    <row r="15" spans="1:20" ht="12.75">
      <c r="A15" s="15">
        <v>41</v>
      </c>
      <c r="B15" s="15">
        <v>133012</v>
      </c>
      <c r="C15" s="15" t="s">
        <v>488</v>
      </c>
      <c r="D15" s="76">
        <v>18826</v>
      </c>
      <c r="E15" s="76">
        <v>16063</v>
      </c>
      <c r="F15" s="76">
        <v>86979</v>
      </c>
      <c r="G15" s="76">
        <v>16000</v>
      </c>
      <c r="H15" s="76">
        <v>16000</v>
      </c>
      <c r="I15" s="76">
        <v>18000</v>
      </c>
      <c r="J15" s="76">
        <v>18000</v>
      </c>
      <c r="K15" s="14">
        <v>18000</v>
      </c>
      <c r="L15" s="14">
        <v>18000</v>
      </c>
      <c r="M15" s="14">
        <v>16000</v>
      </c>
      <c r="N15" s="194"/>
      <c r="P15" s="194"/>
      <c r="R15" s="194"/>
      <c r="T15" s="194"/>
    </row>
    <row r="16" spans="1:14" ht="12.75">
      <c r="A16" s="15"/>
      <c r="B16" s="15">
        <v>133012</v>
      </c>
      <c r="C16" s="15" t="s">
        <v>481</v>
      </c>
      <c r="D16" s="76"/>
      <c r="E16" s="76"/>
      <c r="F16" s="76"/>
      <c r="G16" s="76">
        <v>75000</v>
      </c>
      <c r="H16" s="76">
        <v>75000</v>
      </c>
      <c r="I16" s="76">
        <v>51000</v>
      </c>
      <c r="J16" s="76">
        <v>75000</v>
      </c>
      <c r="K16" s="14">
        <v>75000</v>
      </c>
      <c r="L16" s="14">
        <v>75000</v>
      </c>
      <c r="M16" s="14"/>
      <c r="N16" s="194"/>
    </row>
    <row r="17" spans="1:13" ht="12.75">
      <c r="A17" s="15">
        <v>41</v>
      </c>
      <c r="B17" s="15">
        <v>133013</v>
      </c>
      <c r="C17" s="16" t="s">
        <v>14</v>
      </c>
      <c r="D17" s="76">
        <v>371186</v>
      </c>
      <c r="E17" s="76">
        <v>394833</v>
      </c>
      <c r="F17" s="76">
        <v>407309</v>
      </c>
      <c r="G17" s="76">
        <v>425000</v>
      </c>
      <c r="H17" s="76">
        <v>425000</v>
      </c>
      <c r="I17" s="76">
        <v>425000</v>
      </c>
      <c r="J17" s="76">
        <v>440000</v>
      </c>
      <c r="K17" s="14">
        <v>445000</v>
      </c>
      <c r="L17" s="14">
        <v>445000</v>
      </c>
      <c r="M17" s="14">
        <v>425000</v>
      </c>
    </row>
    <row r="18" spans="1:13" ht="12.75">
      <c r="A18" s="15">
        <v>41</v>
      </c>
      <c r="B18" s="15">
        <v>133013</v>
      </c>
      <c r="C18" s="15" t="s">
        <v>15</v>
      </c>
      <c r="D18" s="76">
        <v>100895</v>
      </c>
      <c r="E18" s="76">
        <v>99909</v>
      </c>
      <c r="F18" s="76">
        <v>102890</v>
      </c>
      <c r="G18" s="76">
        <v>106000</v>
      </c>
      <c r="H18" s="76">
        <v>106000</v>
      </c>
      <c r="I18" s="76">
        <v>106000</v>
      </c>
      <c r="J18" s="76">
        <v>107000</v>
      </c>
      <c r="K18" s="14">
        <v>107000</v>
      </c>
      <c r="L18" s="14">
        <v>108000</v>
      </c>
      <c r="M18" s="14">
        <v>106000</v>
      </c>
    </row>
    <row r="19" spans="1:13" ht="12.75">
      <c r="A19" s="15">
        <v>41</v>
      </c>
      <c r="B19" s="15">
        <v>133013</v>
      </c>
      <c r="C19" s="15" t="s">
        <v>356</v>
      </c>
      <c r="D19" s="76"/>
      <c r="E19" s="76"/>
      <c r="F19" s="76">
        <v>3227</v>
      </c>
      <c r="G19" s="76">
        <v>5000</v>
      </c>
      <c r="H19" s="76">
        <v>5000</v>
      </c>
      <c r="I19" s="76">
        <v>2500</v>
      </c>
      <c r="J19" s="76">
        <v>2800</v>
      </c>
      <c r="K19" s="14">
        <v>5000</v>
      </c>
      <c r="L19" s="14">
        <v>5000</v>
      </c>
      <c r="M19" s="14">
        <v>5000</v>
      </c>
    </row>
    <row r="20" spans="1:13" ht="12.75">
      <c r="A20" s="12">
        <v>41</v>
      </c>
      <c r="B20" s="12">
        <v>133015</v>
      </c>
      <c r="C20" s="12" t="s">
        <v>362</v>
      </c>
      <c r="D20" s="78"/>
      <c r="E20" s="78"/>
      <c r="F20" s="78"/>
      <c r="G20" s="78">
        <v>60000</v>
      </c>
      <c r="H20" s="78">
        <v>60000</v>
      </c>
      <c r="I20" s="78">
        <v>30000</v>
      </c>
      <c r="J20" s="78">
        <v>0</v>
      </c>
      <c r="K20" s="78">
        <v>220000</v>
      </c>
      <c r="L20" s="78">
        <v>220000</v>
      </c>
      <c r="M20" s="94">
        <v>20000</v>
      </c>
    </row>
    <row r="21" spans="1:13" ht="12.75">
      <c r="A21" s="12">
        <v>41</v>
      </c>
      <c r="B21" s="12" t="s">
        <v>16</v>
      </c>
      <c r="C21" s="12" t="s">
        <v>17</v>
      </c>
      <c r="D21" s="78">
        <f aca="true" t="shared" si="3" ref="D21:L21">SUM(D22:D26)</f>
        <v>91935</v>
      </c>
      <c r="E21" s="78">
        <f t="shared" si="3"/>
        <v>86800</v>
      </c>
      <c r="F21" s="78">
        <f>SUM(F22:F26)</f>
        <v>98577</v>
      </c>
      <c r="G21" s="78">
        <f>SUM(G22:G26)</f>
        <v>176960</v>
      </c>
      <c r="H21" s="78">
        <f>SUM(H22:H26)</f>
        <v>150800</v>
      </c>
      <c r="I21" s="78">
        <f>SUM(I22:I26)</f>
        <v>68800</v>
      </c>
      <c r="J21" s="78">
        <f>SUM(J22:J26)</f>
        <v>153800</v>
      </c>
      <c r="K21" s="13">
        <f t="shared" si="3"/>
        <v>158800</v>
      </c>
      <c r="L21" s="13">
        <f t="shared" si="3"/>
        <v>158800</v>
      </c>
      <c r="M21" s="13">
        <f>SUM(M22:M26)</f>
        <v>176960</v>
      </c>
    </row>
    <row r="22" spans="1:13" ht="12.75">
      <c r="A22" s="12"/>
      <c r="B22" s="15">
        <v>211003</v>
      </c>
      <c r="C22" s="15" t="s">
        <v>18</v>
      </c>
      <c r="D22" s="76"/>
      <c r="E22" s="76">
        <v>21989</v>
      </c>
      <c r="F22" s="76">
        <v>23005</v>
      </c>
      <c r="G22" s="76"/>
      <c r="H22" s="76"/>
      <c r="I22" s="76">
        <v>0</v>
      </c>
      <c r="J22" s="76"/>
      <c r="K22" s="29"/>
      <c r="L22" s="29"/>
      <c r="M22" s="29"/>
    </row>
    <row r="23" spans="1:16" ht="12.75">
      <c r="A23" s="15">
        <v>41</v>
      </c>
      <c r="B23" s="15">
        <v>212002</v>
      </c>
      <c r="C23" s="15" t="s">
        <v>398</v>
      </c>
      <c r="D23" s="76">
        <v>18688</v>
      </c>
      <c r="E23" s="76"/>
      <c r="F23" s="76"/>
      <c r="G23" s="76">
        <v>85000</v>
      </c>
      <c r="H23" s="76">
        <v>85000</v>
      </c>
      <c r="I23" s="76">
        <v>0</v>
      </c>
      <c r="J23" s="76">
        <v>85000</v>
      </c>
      <c r="K23" s="14">
        <v>90000</v>
      </c>
      <c r="L23" s="14">
        <v>90000</v>
      </c>
      <c r="M23" s="14">
        <v>85000</v>
      </c>
      <c r="N23" s="194"/>
      <c r="O23" s="214"/>
      <c r="P23" s="194"/>
    </row>
    <row r="24" spans="1:13" ht="12.75">
      <c r="A24" s="15">
        <v>41</v>
      </c>
      <c r="B24" s="15">
        <v>212002</v>
      </c>
      <c r="C24" s="15" t="s">
        <v>19</v>
      </c>
      <c r="D24" s="76">
        <v>14647</v>
      </c>
      <c r="E24" s="76">
        <v>13081</v>
      </c>
      <c r="F24" s="76">
        <v>18034</v>
      </c>
      <c r="G24" s="14">
        <v>12000</v>
      </c>
      <c r="H24" s="14">
        <v>12000</v>
      </c>
      <c r="I24" s="14">
        <v>15000</v>
      </c>
      <c r="J24" s="14">
        <v>15000</v>
      </c>
      <c r="K24" s="14">
        <v>15000</v>
      </c>
      <c r="L24" s="14">
        <v>15000</v>
      </c>
      <c r="M24" s="14">
        <v>12000</v>
      </c>
    </row>
    <row r="25" spans="1:13" ht="12.75">
      <c r="A25" s="15">
        <v>41</v>
      </c>
      <c r="B25" s="15">
        <v>212003</v>
      </c>
      <c r="C25" s="15" t="s">
        <v>20</v>
      </c>
      <c r="D25" s="76">
        <v>50300</v>
      </c>
      <c r="E25" s="76">
        <v>43430</v>
      </c>
      <c r="F25" s="76">
        <v>49238</v>
      </c>
      <c r="G25" s="14">
        <f>45500+26160</f>
        <v>71660</v>
      </c>
      <c r="H25" s="14">
        <v>45500</v>
      </c>
      <c r="I25" s="14">
        <v>45500</v>
      </c>
      <c r="J25" s="14">
        <v>45500</v>
      </c>
      <c r="K25" s="14">
        <v>45500</v>
      </c>
      <c r="L25" s="14">
        <v>45500</v>
      </c>
      <c r="M25" s="14">
        <f>45500+26160</f>
        <v>71660</v>
      </c>
    </row>
    <row r="26" spans="1:13" ht="12.75">
      <c r="A26" s="15">
        <v>41</v>
      </c>
      <c r="B26" s="15">
        <v>212003</v>
      </c>
      <c r="C26" s="15" t="s">
        <v>21</v>
      </c>
      <c r="D26" s="76">
        <v>8300</v>
      </c>
      <c r="E26" s="76">
        <v>8300</v>
      </c>
      <c r="F26" s="76">
        <v>8300</v>
      </c>
      <c r="G26" s="14">
        <v>8300</v>
      </c>
      <c r="H26" s="14">
        <v>8300</v>
      </c>
      <c r="I26" s="14">
        <v>8300</v>
      </c>
      <c r="J26" s="14">
        <v>8300</v>
      </c>
      <c r="K26" s="14">
        <v>8300</v>
      </c>
      <c r="L26" s="14">
        <v>8300</v>
      </c>
      <c r="M26" s="14">
        <v>8300</v>
      </c>
    </row>
    <row r="27" spans="1:13" ht="12.75">
      <c r="A27" s="12">
        <v>41</v>
      </c>
      <c r="B27" s="12" t="s">
        <v>22</v>
      </c>
      <c r="C27" s="12" t="s">
        <v>23</v>
      </c>
      <c r="D27" s="78">
        <f aca="true" t="shared" si="4" ref="D27:L27">SUM(D28:D30)</f>
        <v>140083</v>
      </c>
      <c r="E27" s="78">
        <f t="shared" si="4"/>
        <v>127149</v>
      </c>
      <c r="F27" s="78">
        <f>SUM(F28:F30)</f>
        <v>148413</v>
      </c>
      <c r="G27" s="13">
        <f>SUM(G28:G30)</f>
        <v>98500</v>
      </c>
      <c r="H27" s="13">
        <f>SUM(H28:H30)</f>
        <v>98500</v>
      </c>
      <c r="I27" s="13">
        <f>SUM(I28:I30)</f>
        <v>100500</v>
      </c>
      <c r="J27" s="13">
        <f>SUM(J28:J30)</f>
        <v>110500</v>
      </c>
      <c r="K27" s="13">
        <f t="shared" si="4"/>
        <v>110500</v>
      </c>
      <c r="L27" s="13">
        <f t="shared" si="4"/>
        <v>110500</v>
      </c>
      <c r="M27" s="13">
        <f>SUM(M28:M30)</f>
        <v>98500</v>
      </c>
    </row>
    <row r="28" spans="1:13" ht="12.75">
      <c r="A28" s="15">
        <v>41</v>
      </c>
      <c r="B28" s="17">
        <v>221004</v>
      </c>
      <c r="C28" s="15" t="s">
        <v>24</v>
      </c>
      <c r="D28" s="76">
        <v>97851</v>
      </c>
      <c r="E28" s="76">
        <v>114261</v>
      </c>
      <c r="F28" s="76">
        <v>123861</v>
      </c>
      <c r="G28" s="14">
        <v>85000</v>
      </c>
      <c r="H28" s="14">
        <v>85000</v>
      </c>
      <c r="I28" s="14">
        <v>85000</v>
      </c>
      <c r="J28" s="14">
        <v>92000</v>
      </c>
      <c r="K28" s="14">
        <v>92000</v>
      </c>
      <c r="L28" s="14">
        <v>92000</v>
      </c>
      <c r="M28" s="14">
        <v>85000</v>
      </c>
    </row>
    <row r="29" spans="1:14" ht="12.75">
      <c r="A29" s="15">
        <v>41</v>
      </c>
      <c r="B29" s="15">
        <v>222003</v>
      </c>
      <c r="C29" s="15" t="s">
        <v>25</v>
      </c>
      <c r="D29" s="76">
        <v>39938</v>
      </c>
      <c r="E29" s="76">
        <v>10478</v>
      </c>
      <c r="F29" s="76">
        <v>23367</v>
      </c>
      <c r="G29" s="14">
        <v>10000</v>
      </c>
      <c r="H29" s="14">
        <v>10000</v>
      </c>
      <c r="I29" s="14">
        <v>12000</v>
      </c>
      <c r="J29" s="14">
        <v>15000</v>
      </c>
      <c r="K29" s="14">
        <v>15000</v>
      </c>
      <c r="L29" s="14">
        <v>15000</v>
      </c>
      <c r="M29" s="14">
        <v>10000</v>
      </c>
      <c r="N29" s="194"/>
    </row>
    <row r="30" spans="1:13" ht="12.75">
      <c r="A30" s="15">
        <v>41</v>
      </c>
      <c r="B30" s="15">
        <v>229005</v>
      </c>
      <c r="C30" s="15" t="s">
        <v>26</v>
      </c>
      <c r="D30" s="76">
        <v>2294</v>
      </c>
      <c r="E30" s="76">
        <v>2410</v>
      </c>
      <c r="F30" s="76">
        <v>1185</v>
      </c>
      <c r="G30" s="14">
        <v>3500</v>
      </c>
      <c r="H30" s="14">
        <v>3500</v>
      </c>
      <c r="I30" s="14">
        <v>3500</v>
      </c>
      <c r="J30" s="14">
        <v>3500</v>
      </c>
      <c r="K30" s="14">
        <v>3500</v>
      </c>
      <c r="L30" s="14">
        <v>3500</v>
      </c>
      <c r="M30" s="14">
        <v>3500</v>
      </c>
    </row>
    <row r="31" spans="1:13" ht="12.75">
      <c r="A31" s="15">
        <v>41</v>
      </c>
      <c r="B31" s="12">
        <v>223</v>
      </c>
      <c r="C31" s="12" t="s">
        <v>27</v>
      </c>
      <c r="D31" s="78">
        <f>SUM(D32:D34)</f>
        <v>23653</v>
      </c>
      <c r="E31" s="78">
        <f>SUM(E32:E34)</f>
        <v>14983</v>
      </c>
      <c r="F31" s="78">
        <f>SUM(F32:F35)</f>
        <v>47604</v>
      </c>
      <c r="G31" s="13">
        <f>SUM(G32:G34)</f>
        <v>17500</v>
      </c>
      <c r="H31" s="13">
        <f>SUM(H32:H35)</f>
        <v>46400</v>
      </c>
      <c r="I31" s="13">
        <f>SUM(I32:I35)</f>
        <v>27000</v>
      </c>
      <c r="J31" s="13">
        <f>SUM(J32:J35)</f>
        <v>38500</v>
      </c>
      <c r="K31" s="13">
        <v>44000</v>
      </c>
      <c r="L31" s="13">
        <v>44000</v>
      </c>
      <c r="M31" s="13">
        <f>SUM(M32:M34)</f>
        <v>17500</v>
      </c>
    </row>
    <row r="32" spans="1:17" ht="12.75">
      <c r="A32" s="15">
        <v>41</v>
      </c>
      <c r="B32" s="15">
        <v>223001</v>
      </c>
      <c r="C32" s="15" t="s">
        <v>28</v>
      </c>
      <c r="D32" s="76">
        <v>22043</v>
      </c>
      <c r="E32" s="76">
        <v>14982</v>
      </c>
      <c r="F32" s="76">
        <v>20996</v>
      </c>
      <c r="G32" s="14">
        <v>15000</v>
      </c>
      <c r="H32" s="14">
        <v>15000</v>
      </c>
      <c r="I32" s="14">
        <v>11000</v>
      </c>
      <c r="J32" s="14">
        <v>12000</v>
      </c>
      <c r="K32" s="14">
        <v>12000</v>
      </c>
      <c r="L32" s="14">
        <v>12000</v>
      </c>
      <c r="M32" s="14">
        <v>15000</v>
      </c>
      <c r="N32" s="194"/>
      <c r="O32" s="194"/>
      <c r="P32" s="194"/>
      <c r="Q32" s="202"/>
    </row>
    <row r="33" spans="1:13" ht="12.75">
      <c r="A33" s="15"/>
      <c r="B33" s="15">
        <v>223001</v>
      </c>
      <c r="C33" s="15" t="s">
        <v>454</v>
      </c>
      <c r="D33" s="76"/>
      <c r="E33" s="76"/>
      <c r="F33" s="76">
        <v>26608</v>
      </c>
      <c r="G33" s="14"/>
      <c r="H33" s="14"/>
      <c r="I33" s="14"/>
      <c r="J33" s="14"/>
      <c r="K33" s="14"/>
      <c r="L33" s="14"/>
      <c r="M33" s="14"/>
    </row>
    <row r="34" spans="1:13" ht="12.75">
      <c r="A34" s="15">
        <v>41</v>
      </c>
      <c r="B34" s="15">
        <v>223004</v>
      </c>
      <c r="C34" s="15" t="s">
        <v>29</v>
      </c>
      <c r="D34" s="76">
        <v>1610</v>
      </c>
      <c r="E34" s="76">
        <v>1</v>
      </c>
      <c r="F34" s="76">
        <v>0</v>
      </c>
      <c r="G34" s="14">
        <v>2500</v>
      </c>
      <c r="H34" s="14">
        <v>2500</v>
      </c>
      <c r="I34" s="14"/>
      <c r="J34" s="14">
        <v>2500</v>
      </c>
      <c r="K34" s="14">
        <v>2500</v>
      </c>
      <c r="L34" s="14">
        <v>2500</v>
      </c>
      <c r="M34" s="14">
        <v>2500</v>
      </c>
    </row>
    <row r="35" spans="1:13" ht="12.75">
      <c r="A35" s="15">
        <v>41</v>
      </c>
      <c r="B35" s="15">
        <v>223001</v>
      </c>
      <c r="C35" s="15" t="s">
        <v>427</v>
      </c>
      <c r="D35" s="76"/>
      <c r="E35" s="76"/>
      <c r="F35" s="76">
        <v>0</v>
      </c>
      <c r="G35" s="14">
        <v>0</v>
      </c>
      <c r="H35" s="14">
        <v>28900</v>
      </c>
      <c r="I35" s="14">
        <v>16000</v>
      </c>
      <c r="J35" s="14">
        <v>24000</v>
      </c>
      <c r="K35" s="14">
        <v>24000</v>
      </c>
      <c r="L35" s="14">
        <v>24000</v>
      </c>
      <c r="M35" s="14">
        <v>0</v>
      </c>
    </row>
    <row r="36" spans="1:13" ht="12.75">
      <c r="A36" s="12">
        <v>41</v>
      </c>
      <c r="B36" s="12">
        <v>240</v>
      </c>
      <c r="C36" s="12" t="s">
        <v>30</v>
      </c>
      <c r="D36" s="78">
        <f aca="true" t="shared" si="5" ref="D36:M36">SUM(D37:D37)</f>
        <v>1562</v>
      </c>
      <c r="E36" s="78">
        <f t="shared" si="5"/>
        <v>1226</v>
      </c>
      <c r="F36" s="78">
        <f t="shared" si="5"/>
        <v>204</v>
      </c>
      <c r="G36" s="13">
        <f>SUM(G37:G37)</f>
        <v>2500</v>
      </c>
      <c r="H36" s="13">
        <f>SUM(H37:H37)</f>
        <v>2500</v>
      </c>
      <c r="I36" s="13">
        <f>SUM(I37:I37)</f>
        <v>0</v>
      </c>
      <c r="J36" s="13">
        <f>SUM(J37)</f>
        <v>0</v>
      </c>
      <c r="K36" s="13">
        <f t="shared" si="5"/>
        <v>0</v>
      </c>
      <c r="L36" s="13">
        <f t="shared" si="5"/>
        <v>0</v>
      </c>
      <c r="M36" s="13">
        <f t="shared" si="5"/>
        <v>2500</v>
      </c>
    </row>
    <row r="37" spans="1:13" ht="12.75">
      <c r="A37" s="15">
        <v>41</v>
      </c>
      <c r="B37" s="15">
        <v>243</v>
      </c>
      <c r="C37" s="15" t="s">
        <v>489</v>
      </c>
      <c r="D37" s="76">
        <v>1562</v>
      </c>
      <c r="E37" s="76">
        <v>1226</v>
      </c>
      <c r="F37" s="76">
        <v>204</v>
      </c>
      <c r="G37" s="14">
        <v>2500</v>
      </c>
      <c r="H37" s="14">
        <v>2500</v>
      </c>
      <c r="I37" s="14">
        <v>0</v>
      </c>
      <c r="J37" s="14">
        <v>0</v>
      </c>
      <c r="K37" s="14">
        <v>0</v>
      </c>
      <c r="L37" s="14">
        <v>0</v>
      </c>
      <c r="M37" s="14">
        <v>2500</v>
      </c>
    </row>
    <row r="38" spans="1:13" ht="12.75">
      <c r="A38" s="12">
        <v>41</v>
      </c>
      <c r="B38" s="12">
        <v>290</v>
      </c>
      <c r="C38" s="12" t="s">
        <v>31</v>
      </c>
      <c r="D38" s="78">
        <f aca="true" t="shared" si="6" ref="D38:M38">SUM(D39:D42)</f>
        <v>28738</v>
      </c>
      <c r="E38" s="78">
        <f t="shared" si="6"/>
        <v>10233</v>
      </c>
      <c r="F38" s="78">
        <f t="shared" si="6"/>
        <v>17771</v>
      </c>
      <c r="G38" s="13">
        <f t="shared" si="6"/>
        <v>7500</v>
      </c>
      <c r="H38" s="13">
        <f t="shared" si="6"/>
        <v>7500</v>
      </c>
      <c r="I38" s="13">
        <f t="shared" si="6"/>
        <v>14500</v>
      </c>
      <c r="J38" s="13">
        <f t="shared" si="6"/>
        <v>14500</v>
      </c>
      <c r="K38" s="13">
        <f t="shared" si="6"/>
        <v>8000</v>
      </c>
      <c r="L38" s="13">
        <f t="shared" si="6"/>
        <v>8000</v>
      </c>
      <c r="M38" s="13">
        <f t="shared" si="6"/>
        <v>7500</v>
      </c>
    </row>
    <row r="39" spans="1:13" ht="12.75">
      <c r="A39" s="15">
        <v>41</v>
      </c>
      <c r="B39" s="15">
        <v>292006</v>
      </c>
      <c r="C39" s="15" t="s">
        <v>32</v>
      </c>
      <c r="D39" s="76">
        <v>3682</v>
      </c>
      <c r="E39" s="76">
        <v>190</v>
      </c>
      <c r="F39" s="76">
        <v>5620</v>
      </c>
      <c r="G39" s="14">
        <v>0</v>
      </c>
      <c r="H39" s="14">
        <v>0</v>
      </c>
      <c r="I39" s="14"/>
      <c r="J39" s="14"/>
      <c r="K39" s="14">
        <v>0</v>
      </c>
      <c r="L39" s="14">
        <v>0</v>
      </c>
      <c r="M39" s="14">
        <v>0</v>
      </c>
    </row>
    <row r="40" spans="1:13" ht="12.75">
      <c r="A40" s="15">
        <v>41</v>
      </c>
      <c r="B40" s="15">
        <v>292008</v>
      </c>
      <c r="C40" s="15" t="s">
        <v>455</v>
      </c>
      <c r="D40" s="76">
        <v>1775</v>
      </c>
      <c r="E40" s="76">
        <v>1844</v>
      </c>
      <c r="F40" s="76">
        <v>2276</v>
      </c>
      <c r="G40" s="14">
        <v>2500</v>
      </c>
      <c r="H40" s="14">
        <v>2500</v>
      </c>
      <c r="I40" s="14">
        <v>2500</v>
      </c>
      <c r="J40" s="14">
        <v>2500</v>
      </c>
      <c r="K40" s="14">
        <v>3000</v>
      </c>
      <c r="L40" s="14">
        <v>3000</v>
      </c>
      <c r="M40" s="14">
        <v>2500</v>
      </c>
    </row>
    <row r="41" spans="1:13" ht="12.75">
      <c r="A41" s="15">
        <v>41</v>
      </c>
      <c r="B41" s="15">
        <v>292017</v>
      </c>
      <c r="C41" s="15" t="s">
        <v>31</v>
      </c>
      <c r="D41" s="76">
        <v>3016</v>
      </c>
      <c r="E41" s="76">
        <v>8199</v>
      </c>
      <c r="F41" s="76">
        <v>9875</v>
      </c>
      <c r="G41" s="14">
        <v>5000</v>
      </c>
      <c r="H41" s="14">
        <v>5000</v>
      </c>
      <c r="I41" s="14">
        <v>12000</v>
      </c>
      <c r="J41" s="14">
        <v>12000</v>
      </c>
      <c r="K41" s="14">
        <v>5000</v>
      </c>
      <c r="L41" s="14">
        <v>5000</v>
      </c>
      <c r="M41" s="14">
        <v>5000</v>
      </c>
    </row>
    <row r="42" spans="1:13" ht="12.75">
      <c r="A42" s="15">
        <v>41</v>
      </c>
      <c r="B42" s="15">
        <v>292027</v>
      </c>
      <c r="C42" s="15" t="s">
        <v>312</v>
      </c>
      <c r="D42" s="76">
        <v>20265</v>
      </c>
      <c r="E42" s="76"/>
      <c r="F42" s="76"/>
      <c r="G42" s="29">
        <v>0</v>
      </c>
      <c r="H42" s="29">
        <v>0</v>
      </c>
      <c r="I42" s="29"/>
      <c r="J42" s="29">
        <v>0</v>
      </c>
      <c r="K42" s="29"/>
      <c r="L42" s="29"/>
      <c r="M42" s="29">
        <v>0</v>
      </c>
    </row>
    <row r="43" spans="1:13" ht="12.75">
      <c r="A43" s="12">
        <v>41</v>
      </c>
      <c r="B43" s="12">
        <v>300</v>
      </c>
      <c r="C43" s="12" t="s">
        <v>33</v>
      </c>
      <c r="D43" s="78">
        <f aca="true" t="shared" si="7" ref="D43:M43">SUM(D44:D65)</f>
        <v>1146173</v>
      </c>
      <c r="E43" s="78">
        <f t="shared" si="7"/>
        <v>1280011</v>
      </c>
      <c r="F43" s="78">
        <f t="shared" si="7"/>
        <v>1569635</v>
      </c>
      <c r="G43" s="13">
        <f t="shared" si="7"/>
        <v>1427566</v>
      </c>
      <c r="H43" s="13">
        <f t="shared" si="7"/>
        <v>1727999</v>
      </c>
      <c r="I43" s="13">
        <f>SUM(I44:I66)</f>
        <v>1724666</v>
      </c>
      <c r="J43" s="13">
        <f>SUM(J44:J67)</f>
        <v>1848400</v>
      </c>
      <c r="K43" s="13">
        <f>SUM(K44:K67)</f>
        <v>1806900</v>
      </c>
      <c r="L43" s="13">
        <f>SUM(L44:L67)</f>
        <v>1806900</v>
      </c>
      <c r="M43" s="13">
        <f t="shared" si="7"/>
        <v>1423816</v>
      </c>
    </row>
    <row r="44" spans="1:13" ht="12.75">
      <c r="A44" s="15">
        <v>72</v>
      </c>
      <c r="B44" s="15">
        <v>311</v>
      </c>
      <c r="C44" s="15" t="s">
        <v>34</v>
      </c>
      <c r="D44" s="76">
        <v>4200</v>
      </c>
      <c r="E44" s="76">
        <v>2400</v>
      </c>
      <c r="F44" s="76">
        <v>4141</v>
      </c>
      <c r="G44" s="14"/>
      <c r="H44" s="14"/>
      <c r="I44" s="14"/>
      <c r="J44" s="14"/>
      <c r="K44" s="14"/>
      <c r="L44" s="14"/>
      <c r="M44" s="14"/>
    </row>
    <row r="45" spans="1:13" ht="12.75">
      <c r="A45" s="15"/>
      <c r="B45" s="15">
        <v>311001</v>
      </c>
      <c r="C45" s="15" t="s">
        <v>490</v>
      </c>
      <c r="D45" s="76"/>
      <c r="E45" s="76"/>
      <c r="F45" s="76"/>
      <c r="G45" s="76">
        <v>3750</v>
      </c>
      <c r="H45" s="76">
        <v>3750</v>
      </c>
      <c r="I45" s="76">
        <v>11500</v>
      </c>
      <c r="J45" s="76">
        <v>0</v>
      </c>
      <c r="K45" s="14"/>
      <c r="L45" s="14"/>
      <c r="M45" s="14"/>
    </row>
    <row r="46" spans="1:13" ht="12.75">
      <c r="A46" s="15">
        <v>111</v>
      </c>
      <c r="B46" s="15">
        <v>312001</v>
      </c>
      <c r="C46" s="15" t="s">
        <v>458</v>
      </c>
      <c r="D46" s="76">
        <f>1728+21570</f>
        <v>23298</v>
      </c>
      <c r="E46" s="76"/>
      <c r="F46" s="76">
        <f>1361+38349</f>
        <v>39710</v>
      </c>
      <c r="G46" s="14">
        <v>20000</v>
      </c>
      <c r="H46" s="14">
        <v>20000</v>
      </c>
      <c r="I46" s="14">
        <v>20000</v>
      </c>
      <c r="J46" s="14">
        <v>22000</v>
      </c>
      <c r="K46" s="14">
        <v>22000</v>
      </c>
      <c r="L46" s="14">
        <v>22000</v>
      </c>
      <c r="M46" s="14">
        <v>20000</v>
      </c>
    </row>
    <row r="47" spans="1:13" ht="12.75">
      <c r="A47" s="15"/>
      <c r="B47" s="15">
        <v>312012</v>
      </c>
      <c r="C47" s="15" t="s">
        <v>35</v>
      </c>
      <c r="D47" s="76">
        <v>1543</v>
      </c>
      <c r="E47" s="76">
        <v>423</v>
      </c>
      <c r="F47" s="76">
        <v>282</v>
      </c>
      <c r="G47" s="14">
        <v>0</v>
      </c>
      <c r="H47" s="14">
        <v>0</v>
      </c>
      <c r="I47" s="14">
        <v>236</v>
      </c>
      <c r="J47" s="14"/>
      <c r="K47" s="14">
        <v>0</v>
      </c>
      <c r="L47" s="14">
        <v>0</v>
      </c>
      <c r="M47" s="14">
        <v>0</v>
      </c>
    </row>
    <row r="48" spans="1:13" ht="12.75">
      <c r="A48" s="15">
        <v>111</v>
      </c>
      <c r="B48" s="15">
        <v>312012</v>
      </c>
      <c r="C48" s="15" t="s">
        <v>308</v>
      </c>
      <c r="D48" s="76">
        <v>739</v>
      </c>
      <c r="E48" s="76">
        <v>1890</v>
      </c>
      <c r="F48" s="76">
        <v>154</v>
      </c>
      <c r="G48" s="14">
        <v>0</v>
      </c>
      <c r="H48" s="14">
        <v>0</v>
      </c>
      <c r="I48" s="14">
        <v>690</v>
      </c>
      <c r="J48" s="14"/>
      <c r="K48" s="14">
        <v>0</v>
      </c>
      <c r="L48" s="14">
        <v>0</v>
      </c>
      <c r="M48" s="14">
        <v>0</v>
      </c>
    </row>
    <row r="49" spans="1:13" ht="12.75">
      <c r="A49" s="15">
        <v>111</v>
      </c>
      <c r="B49" s="15">
        <v>312012</v>
      </c>
      <c r="C49" s="15" t="s">
        <v>300</v>
      </c>
      <c r="D49" s="76">
        <v>149</v>
      </c>
      <c r="E49" s="76">
        <v>266</v>
      </c>
      <c r="F49" s="76">
        <v>199</v>
      </c>
      <c r="G49" s="14">
        <v>0</v>
      </c>
      <c r="H49" s="14">
        <v>0</v>
      </c>
      <c r="I49" s="14">
        <v>67</v>
      </c>
      <c r="J49" s="14"/>
      <c r="K49" s="14">
        <v>0</v>
      </c>
      <c r="L49" s="14">
        <v>0</v>
      </c>
      <c r="M49" s="14">
        <v>0</v>
      </c>
    </row>
    <row r="50" spans="1:13" ht="12.75">
      <c r="A50" s="15"/>
      <c r="B50" s="15">
        <v>312012</v>
      </c>
      <c r="C50" s="15" t="s">
        <v>301</v>
      </c>
      <c r="D50" s="76">
        <v>513</v>
      </c>
      <c r="E50" s="76">
        <v>546</v>
      </c>
      <c r="F50" s="76"/>
      <c r="G50" s="14">
        <v>0</v>
      </c>
      <c r="H50" s="14">
        <v>0</v>
      </c>
      <c r="I50" s="14"/>
      <c r="J50" s="14"/>
      <c r="K50" s="14">
        <v>0</v>
      </c>
      <c r="L50" s="14">
        <v>0</v>
      </c>
      <c r="M50" s="14">
        <v>0</v>
      </c>
    </row>
    <row r="51" spans="1:13" ht="12.75">
      <c r="A51" s="15"/>
      <c r="B51" s="15">
        <v>312012</v>
      </c>
      <c r="C51" s="15" t="s">
        <v>491</v>
      </c>
      <c r="D51" s="76">
        <v>91</v>
      </c>
      <c r="E51" s="76"/>
      <c r="F51" s="76"/>
      <c r="G51" s="14">
        <v>0</v>
      </c>
      <c r="H51" s="14">
        <v>0</v>
      </c>
      <c r="I51" s="14"/>
      <c r="J51" s="14"/>
      <c r="K51" s="14">
        <v>0</v>
      </c>
      <c r="L51" s="14">
        <v>0</v>
      </c>
      <c r="M51" s="14">
        <v>0</v>
      </c>
    </row>
    <row r="52" spans="1:13" ht="12.75">
      <c r="A52" s="15">
        <v>111</v>
      </c>
      <c r="B52" s="15">
        <v>312012</v>
      </c>
      <c r="C52" s="15" t="s">
        <v>36</v>
      </c>
      <c r="D52" s="76">
        <v>10123</v>
      </c>
      <c r="E52" s="76">
        <v>10409</v>
      </c>
      <c r="F52" s="76">
        <v>10716</v>
      </c>
      <c r="G52" s="14">
        <v>9000</v>
      </c>
      <c r="H52" s="14">
        <v>9000</v>
      </c>
      <c r="I52" s="14">
        <v>9000</v>
      </c>
      <c r="J52" s="14">
        <v>9000</v>
      </c>
      <c r="K52" s="14">
        <v>9000</v>
      </c>
      <c r="L52" s="14">
        <v>9000</v>
      </c>
      <c r="M52" s="14">
        <v>9000</v>
      </c>
    </row>
    <row r="53" spans="1:13" ht="12.75">
      <c r="A53" s="15">
        <v>111</v>
      </c>
      <c r="B53" s="15">
        <v>312012</v>
      </c>
      <c r="C53" s="15" t="s">
        <v>313</v>
      </c>
      <c r="D53" s="76">
        <v>8988</v>
      </c>
      <c r="E53" s="76">
        <v>9248</v>
      </c>
      <c r="F53" s="76">
        <v>9519</v>
      </c>
      <c r="G53" s="14">
        <v>9500</v>
      </c>
      <c r="H53" s="14">
        <v>9500</v>
      </c>
      <c r="I53" s="14">
        <v>9855</v>
      </c>
      <c r="J53" s="14">
        <v>9900</v>
      </c>
      <c r="K53" s="14">
        <v>9900</v>
      </c>
      <c r="L53" s="14">
        <v>9900</v>
      </c>
      <c r="M53" s="14">
        <v>9500</v>
      </c>
    </row>
    <row r="54" spans="1:13" ht="12.75">
      <c r="A54" s="15">
        <v>111</v>
      </c>
      <c r="B54" s="15">
        <v>312012</v>
      </c>
      <c r="C54" s="15" t="s">
        <v>302</v>
      </c>
      <c r="D54" s="76">
        <v>906</v>
      </c>
      <c r="E54" s="76">
        <v>931</v>
      </c>
      <c r="F54" s="76">
        <v>957</v>
      </c>
      <c r="G54" s="14">
        <v>1000</v>
      </c>
      <c r="H54" s="14">
        <v>1000</v>
      </c>
      <c r="I54" s="14">
        <v>1000</v>
      </c>
      <c r="J54" s="14">
        <v>1000</v>
      </c>
      <c r="K54" s="14">
        <v>1000</v>
      </c>
      <c r="L54" s="14">
        <v>1000</v>
      </c>
      <c r="M54" s="14">
        <v>1000</v>
      </c>
    </row>
    <row r="55" spans="1:13" ht="12.75">
      <c r="A55" s="15"/>
      <c r="B55" s="15">
        <v>312012</v>
      </c>
      <c r="C55" s="15" t="s">
        <v>303</v>
      </c>
      <c r="D55" s="76">
        <v>418</v>
      </c>
      <c r="E55" s="76">
        <v>429</v>
      </c>
      <c r="F55" s="76">
        <v>442</v>
      </c>
      <c r="G55" s="14">
        <v>500</v>
      </c>
      <c r="H55" s="14">
        <v>500</v>
      </c>
      <c r="I55" s="14">
        <v>500</v>
      </c>
      <c r="J55" s="14">
        <v>500</v>
      </c>
      <c r="K55" s="14">
        <v>500</v>
      </c>
      <c r="L55" s="14">
        <v>500</v>
      </c>
      <c r="M55" s="14">
        <v>500</v>
      </c>
    </row>
    <row r="56" spans="1:13" ht="12.75">
      <c r="A56" s="15"/>
      <c r="B56" s="15">
        <v>312012</v>
      </c>
      <c r="C56" s="15" t="s">
        <v>37</v>
      </c>
      <c r="D56" s="76">
        <v>4844</v>
      </c>
      <c r="E56" s="76">
        <v>5206</v>
      </c>
      <c r="F56" s="76">
        <v>6090</v>
      </c>
      <c r="G56" s="14">
        <v>3000</v>
      </c>
      <c r="H56" s="14">
        <v>3000</v>
      </c>
      <c r="I56" s="14">
        <v>4495</v>
      </c>
      <c r="J56" s="14">
        <v>4500</v>
      </c>
      <c r="K56" s="14">
        <v>3500</v>
      </c>
      <c r="L56" s="14">
        <v>3500</v>
      </c>
      <c r="M56" s="14">
        <v>3000</v>
      </c>
    </row>
    <row r="57" spans="1:13" ht="12.75">
      <c r="A57" s="15">
        <v>111</v>
      </c>
      <c r="B57" s="15">
        <v>312012</v>
      </c>
      <c r="C57" s="15" t="s">
        <v>352</v>
      </c>
      <c r="D57" s="76">
        <v>0</v>
      </c>
      <c r="E57" s="76">
        <v>22423</v>
      </c>
      <c r="F57" s="76"/>
      <c r="G57" s="14"/>
      <c r="H57" s="14"/>
      <c r="I57" s="14"/>
      <c r="J57" s="14"/>
      <c r="K57" s="14"/>
      <c r="L57" s="14"/>
      <c r="M57" s="14"/>
    </row>
    <row r="58" spans="1:13" ht="12.75">
      <c r="A58" s="15">
        <v>111</v>
      </c>
      <c r="B58" s="15">
        <v>312012</v>
      </c>
      <c r="C58" s="15" t="s">
        <v>317</v>
      </c>
      <c r="D58" s="76"/>
      <c r="E58" s="76">
        <v>13500</v>
      </c>
      <c r="F58" s="76"/>
      <c r="G58" s="14"/>
      <c r="H58" s="14"/>
      <c r="I58" s="14"/>
      <c r="J58" s="14"/>
      <c r="K58" s="14"/>
      <c r="L58" s="14"/>
      <c r="M58" s="14"/>
    </row>
    <row r="59" spans="1:13" ht="12.75">
      <c r="A59" s="15"/>
      <c r="B59" s="15">
        <v>312001</v>
      </c>
      <c r="C59" s="15" t="s">
        <v>457</v>
      </c>
      <c r="D59" s="76"/>
      <c r="E59" s="76"/>
      <c r="F59" s="76"/>
      <c r="G59" s="14"/>
      <c r="H59" s="14"/>
      <c r="I59" s="14">
        <v>5000</v>
      </c>
      <c r="J59" s="14">
        <v>5000</v>
      </c>
      <c r="K59" s="14">
        <v>5000</v>
      </c>
      <c r="L59" s="14">
        <v>5000</v>
      </c>
      <c r="M59" s="14"/>
    </row>
    <row r="60" spans="1:13" ht="12.75">
      <c r="A60" s="15">
        <v>111</v>
      </c>
      <c r="B60" s="15">
        <v>312001</v>
      </c>
      <c r="C60" s="15" t="s">
        <v>456</v>
      </c>
      <c r="D60" s="76"/>
      <c r="E60" s="76"/>
      <c r="F60" s="76"/>
      <c r="G60" s="14">
        <v>0</v>
      </c>
      <c r="H60" s="14">
        <v>50000</v>
      </c>
      <c r="I60" s="14">
        <v>22500</v>
      </c>
      <c r="J60" s="14">
        <v>32000</v>
      </c>
      <c r="K60" s="14">
        <v>0</v>
      </c>
      <c r="L60" s="14">
        <v>0</v>
      </c>
      <c r="M60" s="14">
        <v>0</v>
      </c>
    </row>
    <row r="61" spans="1:13" ht="12.75">
      <c r="A61" s="15">
        <v>111</v>
      </c>
      <c r="B61" s="15">
        <v>312012</v>
      </c>
      <c r="C61" s="15" t="s">
        <v>38</v>
      </c>
      <c r="D61" s="76">
        <v>21050</v>
      </c>
      <c r="E61" s="76">
        <v>22623</v>
      </c>
      <c r="F61" s="76">
        <v>23979</v>
      </c>
      <c r="G61" s="14">
        <v>0</v>
      </c>
      <c r="H61" s="14">
        <v>6509</v>
      </c>
      <c r="I61" s="14">
        <v>13023</v>
      </c>
      <c r="J61" s="14">
        <v>0</v>
      </c>
      <c r="K61" s="14">
        <v>0</v>
      </c>
      <c r="L61" s="14">
        <v>0</v>
      </c>
      <c r="M61" s="14">
        <v>0</v>
      </c>
    </row>
    <row r="62" spans="1:13" ht="12.75">
      <c r="A62" s="15">
        <v>111</v>
      </c>
      <c r="B62" s="15">
        <v>312012</v>
      </c>
      <c r="C62" s="15" t="s">
        <v>334</v>
      </c>
      <c r="D62" s="76">
        <v>21048</v>
      </c>
      <c r="E62" s="76">
        <v>2576</v>
      </c>
      <c r="F62" s="76">
        <v>4618</v>
      </c>
      <c r="G62" s="14">
        <v>0</v>
      </c>
      <c r="H62" s="14">
        <v>0</v>
      </c>
      <c r="I62" s="14"/>
      <c r="J62" s="14"/>
      <c r="K62" s="14">
        <v>0</v>
      </c>
      <c r="L62" s="14">
        <v>0</v>
      </c>
      <c r="M62" s="14">
        <v>0</v>
      </c>
    </row>
    <row r="63" spans="1:13" ht="12.75">
      <c r="A63" s="15">
        <v>111</v>
      </c>
      <c r="B63" s="15">
        <v>312012</v>
      </c>
      <c r="C63" s="15" t="s">
        <v>39</v>
      </c>
      <c r="D63" s="76">
        <v>1041074</v>
      </c>
      <c r="E63" s="76">
        <v>1183859</v>
      </c>
      <c r="F63" s="76">
        <v>1437746</v>
      </c>
      <c r="G63" s="14">
        <v>1377516</v>
      </c>
      <c r="H63" s="14">
        <v>1618840</v>
      </c>
      <c r="I63" s="14">
        <v>1618840</v>
      </c>
      <c r="J63" s="14">
        <v>1740000</v>
      </c>
      <c r="K63" s="14">
        <v>1750000</v>
      </c>
      <c r="L63" s="14">
        <v>1750000</v>
      </c>
      <c r="M63" s="14">
        <v>1377516</v>
      </c>
    </row>
    <row r="64" spans="1:13" ht="12.75">
      <c r="A64" s="15">
        <v>111</v>
      </c>
      <c r="B64" s="15">
        <v>312012</v>
      </c>
      <c r="C64" s="15" t="s">
        <v>279</v>
      </c>
      <c r="D64" s="76">
        <v>3189</v>
      </c>
      <c r="E64" s="76">
        <v>3282</v>
      </c>
      <c r="F64" s="76">
        <v>3582</v>
      </c>
      <c r="G64" s="14">
        <v>3300</v>
      </c>
      <c r="H64" s="14">
        <v>5900</v>
      </c>
      <c r="I64" s="14">
        <v>6000</v>
      </c>
      <c r="J64" s="14">
        <v>6000</v>
      </c>
      <c r="K64" s="14">
        <v>6000</v>
      </c>
      <c r="L64" s="14">
        <v>6000</v>
      </c>
      <c r="M64" s="14">
        <v>3300</v>
      </c>
    </row>
    <row r="65" spans="1:13" ht="12.75">
      <c r="A65" s="15">
        <v>111</v>
      </c>
      <c r="B65" s="15">
        <v>312012</v>
      </c>
      <c r="C65" s="15" t="s">
        <v>322</v>
      </c>
      <c r="D65" s="76">
        <v>4000</v>
      </c>
      <c r="E65" s="76"/>
      <c r="F65" s="76">
        <v>27500</v>
      </c>
      <c r="G65" s="14"/>
      <c r="H65" s="14"/>
      <c r="I65" s="14"/>
      <c r="J65" s="14"/>
      <c r="K65" s="14"/>
      <c r="L65" s="14"/>
      <c r="M65" s="14"/>
    </row>
    <row r="66" spans="1:13" ht="12.75">
      <c r="A66" s="15"/>
      <c r="B66" s="15">
        <v>312</v>
      </c>
      <c r="C66" s="15" t="s">
        <v>462</v>
      </c>
      <c r="D66" s="76"/>
      <c r="E66" s="76"/>
      <c r="F66" s="76"/>
      <c r="G66" s="14"/>
      <c r="H66" s="14"/>
      <c r="I66" s="14">
        <v>1960</v>
      </c>
      <c r="J66" s="14">
        <v>0</v>
      </c>
      <c r="K66" s="14"/>
      <c r="L66" s="14"/>
      <c r="M66" s="14"/>
    </row>
    <row r="67" spans="1:13" ht="12.75">
      <c r="A67" s="15"/>
      <c r="B67" s="15">
        <v>312</v>
      </c>
      <c r="C67" s="15" t="s">
        <v>473</v>
      </c>
      <c r="D67" s="76"/>
      <c r="E67" s="76"/>
      <c r="F67" s="76"/>
      <c r="G67" s="14"/>
      <c r="H67" s="14"/>
      <c r="I67" s="14"/>
      <c r="J67" s="14">
        <v>18500</v>
      </c>
      <c r="K67" s="14"/>
      <c r="L67" s="14"/>
      <c r="M67" s="14"/>
    </row>
    <row r="68" spans="1:13" ht="12.75">
      <c r="A68" s="18"/>
      <c r="B68" s="19"/>
      <c r="C68" s="19" t="s">
        <v>40</v>
      </c>
      <c r="D68" s="20">
        <f>D5+D12+D21+D27+D31+D36+D38+D43</f>
        <v>5006513</v>
      </c>
      <c r="E68" s="20">
        <f>E5+E12+E21+E27+E31+E36+E38+E43</f>
        <v>5557950</v>
      </c>
      <c r="F68" s="20">
        <f aca="true" t="shared" si="8" ref="F68:L68">F5+F21+F27+F31+F36+F38+F43</f>
        <v>6531942</v>
      </c>
      <c r="G68" s="20">
        <f t="shared" si="8"/>
        <v>6889026</v>
      </c>
      <c r="H68" s="20">
        <f t="shared" si="8"/>
        <v>7192199</v>
      </c>
      <c r="I68" s="20">
        <f t="shared" si="8"/>
        <v>7032466</v>
      </c>
      <c r="J68" s="20">
        <f t="shared" si="8"/>
        <v>7900144</v>
      </c>
      <c r="K68" s="20">
        <f t="shared" si="8"/>
        <v>8424124</v>
      </c>
      <c r="L68" s="20">
        <f t="shared" si="8"/>
        <v>8625124</v>
      </c>
      <c r="M68" s="20">
        <f>M5+M12+M21+M27+M31+M36+M38+M43</f>
        <v>6700276</v>
      </c>
    </row>
    <row r="69" spans="1:6" ht="12.75">
      <c r="A69" s="67"/>
      <c r="B69" s="2"/>
      <c r="C69" s="2"/>
      <c r="D69" s="3"/>
      <c r="E69" s="3"/>
      <c r="F69" s="3"/>
    </row>
    <row r="70" spans="2:13" ht="12.75">
      <c r="B70" s="21"/>
      <c r="C70" s="21"/>
      <c r="D70" s="4" t="s">
        <v>287</v>
      </c>
      <c r="E70" s="4" t="s">
        <v>287</v>
      </c>
      <c r="F70" s="4" t="s">
        <v>287</v>
      </c>
      <c r="G70" s="4" t="s">
        <v>287</v>
      </c>
      <c r="H70" s="4" t="s">
        <v>287</v>
      </c>
      <c r="I70" s="4"/>
      <c r="J70" s="4"/>
      <c r="K70" s="4" t="s">
        <v>287</v>
      </c>
      <c r="L70" s="4" t="s">
        <v>287</v>
      </c>
      <c r="M70" s="4" t="s">
        <v>287</v>
      </c>
    </row>
    <row r="71" spans="1:13" ht="12.75">
      <c r="A71" s="22"/>
      <c r="B71" s="6" t="s">
        <v>41</v>
      </c>
      <c r="C71" s="6"/>
      <c r="D71" s="59" t="s">
        <v>1</v>
      </c>
      <c r="E71" s="59" t="s">
        <v>42</v>
      </c>
      <c r="F71" s="59" t="s">
        <v>42</v>
      </c>
      <c r="G71" s="98" t="s">
        <v>421</v>
      </c>
      <c r="H71" s="178" t="s">
        <v>426</v>
      </c>
      <c r="I71" s="212" t="s">
        <v>318</v>
      </c>
      <c r="J71" s="98" t="s">
        <v>3</v>
      </c>
      <c r="K71" s="55" t="s">
        <v>3</v>
      </c>
      <c r="L71" s="55" t="s">
        <v>3</v>
      </c>
      <c r="M71" s="55" t="s">
        <v>2</v>
      </c>
    </row>
    <row r="72" spans="1:13" ht="12.75">
      <c r="A72" s="23"/>
      <c r="B72" s="9"/>
      <c r="C72" s="9"/>
      <c r="D72" s="60">
        <v>2014</v>
      </c>
      <c r="E72" s="69">
        <v>2015</v>
      </c>
      <c r="F72" s="74">
        <v>2016</v>
      </c>
      <c r="G72" s="74" t="s">
        <v>422</v>
      </c>
      <c r="H72" s="56">
        <v>2017</v>
      </c>
      <c r="I72" s="213" t="s">
        <v>511</v>
      </c>
      <c r="J72" s="74">
        <v>2018</v>
      </c>
      <c r="K72" s="56">
        <v>2019</v>
      </c>
      <c r="L72" s="56">
        <v>2020</v>
      </c>
      <c r="M72" s="56">
        <v>2017</v>
      </c>
    </row>
    <row r="73" spans="1:13" ht="12.75">
      <c r="A73" s="24" t="s">
        <v>4</v>
      </c>
      <c r="B73" s="24"/>
      <c r="C73" s="24" t="s">
        <v>43</v>
      </c>
      <c r="D73" s="57">
        <f aca="true" t="shared" si="9" ref="D73:J73">SUM(D74:D75)</f>
        <v>88392</v>
      </c>
      <c r="E73" s="57">
        <f t="shared" si="9"/>
        <v>35000</v>
      </c>
      <c r="F73" s="57">
        <f t="shared" si="9"/>
        <v>44679</v>
      </c>
      <c r="G73" s="70">
        <f t="shared" si="9"/>
        <v>35000</v>
      </c>
      <c r="H73" s="70">
        <f t="shared" si="9"/>
        <v>35000</v>
      </c>
      <c r="I73" s="70">
        <f t="shared" si="9"/>
        <v>15000</v>
      </c>
      <c r="J73" s="70">
        <f t="shared" si="9"/>
        <v>20000</v>
      </c>
      <c r="K73" s="70">
        <f>SUM(K74:K75)</f>
        <v>20000</v>
      </c>
      <c r="L73" s="70">
        <f>SUM(L74:L75)</f>
        <v>20000</v>
      </c>
      <c r="M73" s="187">
        <f>SUM(M74:M75)</f>
        <v>35000</v>
      </c>
    </row>
    <row r="74" spans="1:13" ht="12.75">
      <c r="A74" s="15">
        <v>43</v>
      </c>
      <c r="B74" s="15">
        <v>231</v>
      </c>
      <c r="C74" s="15" t="s">
        <v>44</v>
      </c>
      <c r="D74" s="76"/>
      <c r="E74" s="76"/>
      <c r="F74" s="76"/>
      <c r="G74" s="35"/>
      <c r="H74" s="35"/>
      <c r="I74" s="35"/>
      <c r="J74" s="35"/>
      <c r="K74" s="35"/>
      <c r="L74" s="35"/>
      <c r="M74" s="188"/>
    </row>
    <row r="75" spans="1:13" ht="12.75">
      <c r="A75" s="15">
        <v>43</v>
      </c>
      <c r="B75" s="15">
        <v>233001</v>
      </c>
      <c r="C75" s="15" t="s">
        <v>45</v>
      </c>
      <c r="D75" s="76">
        <v>88392</v>
      </c>
      <c r="E75" s="76">
        <v>35000</v>
      </c>
      <c r="F75" s="76">
        <v>44679</v>
      </c>
      <c r="G75" s="76">
        <v>35000</v>
      </c>
      <c r="H75" s="76">
        <v>35000</v>
      </c>
      <c r="I75" s="76">
        <v>15000</v>
      </c>
      <c r="J75" s="76">
        <v>20000</v>
      </c>
      <c r="K75" s="14">
        <v>20000</v>
      </c>
      <c r="L75" s="14">
        <v>20000</v>
      </c>
      <c r="M75" s="189">
        <v>35000</v>
      </c>
    </row>
    <row r="76" spans="1:13" ht="12.75">
      <c r="A76" s="26">
        <v>43</v>
      </c>
      <c r="B76" s="19" t="s">
        <v>46</v>
      </c>
      <c r="C76" s="19" t="s">
        <v>47</v>
      </c>
      <c r="D76" s="54">
        <f aca="true" t="shared" si="10" ref="D76:M76">SUM(D77:D84)</f>
        <v>113000</v>
      </c>
      <c r="E76" s="54">
        <f t="shared" si="10"/>
        <v>375500</v>
      </c>
      <c r="F76" s="54">
        <f>SUM(F77:F84)</f>
        <v>50000</v>
      </c>
      <c r="G76" s="54">
        <f t="shared" si="10"/>
        <v>0</v>
      </c>
      <c r="H76" s="54">
        <f>SUM(H77:H84)</f>
        <v>0</v>
      </c>
      <c r="I76" s="54"/>
      <c r="J76" s="54">
        <f>SUM(J77:J84)</f>
        <v>209000</v>
      </c>
      <c r="K76" s="54">
        <f t="shared" si="10"/>
        <v>0</v>
      </c>
      <c r="L76" s="54">
        <f t="shared" si="10"/>
        <v>0</v>
      </c>
      <c r="M76" s="190">
        <f t="shared" si="10"/>
        <v>0</v>
      </c>
    </row>
    <row r="77" spans="1:13" ht="12.75">
      <c r="A77" s="16" t="s">
        <v>281</v>
      </c>
      <c r="B77" s="16">
        <v>321</v>
      </c>
      <c r="C77" s="16" t="s">
        <v>282</v>
      </c>
      <c r="D77" s="76">
        <v>105000</v>
      </c>
      <c r="E77" s="76"/>
      <c r="F77" s="76"/>
      <c r="G77" s="42"/>
      <c r="H77" s="42"/>
      <c r="I77" s="42"/>
      <c r="J77" s="42"/>
      <c r="K77" s="42">
        <v>0</v>
      </c>
      <c r="L77" s="42">
        <v>0</v>
      </c>
      <c r="M77" s="191"/>
    </row>
    <row r="78" spans="1:13" ht="12.75">
      <c r="A78" s="16" t="s">
        <v>281</v>
      </c>
      <c r="B78" s="16">
        <v>321</v>
      </c>
      <c r="C78" s="16" t="s">
        <v>282</v>
      </c>
      <c r="D78" s="76">
        <v>0</v>
      </c>
      <c r="E78" s="76"/>
      <c r="F78" s="76"/>
      <c r="G78" s="42"/>
      <c r="H78" s="42"/>
      <c r="I78" s="42"/>
      <c r="J78" s="42"/>
      <c r="K78" s="42">
        <v>0</v>
      </c>
      <c r="L78" s="42">
        <v>0</v>
      </c>
      <c r="M78" s="191"/>
    </row>
    <row r="79" spans="1:13" ht="12.75">
      <c r="A79" s="15">
        <v>71</v>
      </c>
      <c r="B79" s="17">
        <v>321</v>
      </c>
      <c r="C79" s="15" t="s">
        <v>476</v>
      </c>
      <c r="D79" s="76">
        <v>0</v>
      </c>
      <c r="E79" s="76"/>
      <c r="F79" s="76">
        <v>50000</v>
      </c>
      <c r="G79" s="42">
        <v>0</v>
      </c>
      <c r="H79" s="42">
        <v>0</v>
      </c>
      <c r="I79" s="42"/>
      <c r="J79" s="76">
        <v>209000</v>
      </c>
      <c r="K79" s="42">
        <v>0</v>
      </c>
      <c r="L79" s="42">
        <v>0</v>
      </c>
      <c r="M79" s="191">
        <v>0</v>
      </c>
    </row>
    <row r="80" spans="1:13" ht="12.75">
      <c r="A80" s="15">
        <v>111</v>
      </c>
      <c r="B80" s="17">
        <v>321</v>
      </c>
      <c r="C80" s="15" t="s">
        <v>475</v>
      </c>
      <c r="D80" s="76">
        <v>0</v>
      </c>
      <c r="E80" s="76">
        <v>5500</v>
      </c>
      <c r="F80" s="76"/>
      <c r="G80" s="42"/>
      <c r="H80" s="42"/>
      <c r="I80" s="42"/>
      <c r="J80" s="42"/>
      <c r="K80" s="42">
        <v>0</v>
      </c>
      <c r="L80" s="42">
        <v>0</v>
      </c>
      <c r="M80" s="191"/>
    </row>
    <row r="81" spans="1:13" ht="12.75">
      <c r="A81" s="15">
        <v>111</v>
      </c>
      <c r="B81" s="17">
        <v>321</v>
      </c>
      <c r="C81" s="15" t="s">
        <v>337</v>
      </c>
      <c r="D81" s="76">
        <v>0</v>
      </c>
      <c r="E81" s="76">
        <v>40000</v>
      </c>
      <c r="F81" s="76"/>
      <c r="G81" s="42"/>
      <c r="H81" s="42"/>
      <c r="I81" s="42"/>
      <c r="J81" s="42"/>
      <c r="K81" s="42">
        <v>0</v>
      </c>
      <c r="L81" s="42">
        <v>0</v>
      </c>
      <c r="M81" s="191"/>
    </row>
    <row r="82" spans="1:13" ht="12.75">
      <c r="A82" s="15">
        <v>111</v>
      </c>
      <c r="B82" s="15">
        <v>321001</v>
      </c>
      <c r="C82" s="15" t="s">
        <v>342</v>
      </c>
      <c r="D82" s="76">
        <v>0</v>
      </c>
      <c r="E82" s="76">
        <v>250000</v>
      </c>
      <c r="F82" s="76"/>
      <c r="G82" s="42"/>
      <c r="H82" s="42"/>
      <c r="I82" s="42"/>
      <c r="J82" s="42"/>
      <c r="K82" s="42">
        <v>0</v>
      </c>
      <c r="L82" s="42">
        <v>0</v>
      </c>
      <c r="M82" s="191"/>
    </row>
    <row r="83" spans="1:13" ht="12.75">
      <c r="A83" s="15">
        <v>111</v>
      </c>
      <c r="B83" s="15">
        <v>321001</v>
      </c>
      <c r="C83" s="15" t="s">
        <v>343</v>
      </c>
      <c r="D83" s="76">
        <v>0</v>
      </c>
      <c r="E83" s="76">
        <v>80000</v>
      </c>
      <c r="F83" s="76"/>
      <c r="G83" s="42"/>
      <c r="H83" s="42"/>
      <c r="I83" s="42"/>
      <c r="J83" s="42"/>
      <c r="K83" s="42">
        <v>0</v>
      </c>
      <c r="L83" s="42">
        <v>0</v>
      </c>
      <c r="M83" s="191"/>
    </row>
    <row r="84" spans="1:13" ht="12.75">
      <c r="A84" s="15">
        <v>1151.2</v>
      </c>
      <c r="B84" s="15">
        <v>321</v>
      </c>
      <c r="C84" s="15" t="s">
        <v>294</v>
      </c>
      <c r="D84" s="76">
        <v>8000</v>
      </c>
      <c r="E84" s="76"/>
      <c r="F84" s="76"/>
      <c r="G84" s="42"/>
      <c r="H84" s="42"/>
      <c r="I84" s="42"/>
      <c r="J84" s="42"/>
      <c r="K84" s="42">
        <v>0</v>
      </c>
      <c r="L84" s="42">
        <v>0</v>
      </c>
      <c r="M84" s="191"/>
    </row>
    <row r="85" spans="1:13" ht="12.75">
      <c r="A85" s="18"/>
      <c r="B85" s="19"/>
      <c r="C85" s="19" t="s">
        <v>48</v>
      </c>
      <c r="D85" s="25">
        <f aca="true" t="shared" si="11" ref="D85:M85">D73+D76</f>
        <v>201392</v>
      </c>
      <c r="E85" s="25">
        <f t="shared" si="11"/>
        <v>410500</v>
      </c>
      <c r="F85" s="25">
        <f>F73+F76</f>
        <v>94679</v>
      </c>
      <c r="G85" s="25">
        <f t="shared" si="11"/>
        <v>35000</v>
      </c>
      <c r="H85" s="25">
        <f>H73+H76</f>
        <v>35000</v>
      </c>
      <c r="I85" s="25">
        <f>I73+I76</f>
        <v>15000</v>
      </c>
      <c r="J85" s="25">
        <f>J73+J76</f>
        <v>229000</v>
      </c>
      <c r="K85" s="25">
        <f>K73+K76</f>
        <v>20000</v>
      </c>
      <c r="L85" s="25">
        <f t="shared" si="11"/>
        <v>20000</v>
      </c>
      <c r="M85" s="192">
        <f t="shared" si="11"/>
        <v>35000</v>
      </c>
    </row>
    <row r="86" spans="1:6" ht="12.75">
      <c r="A86" s="67"/>
      <c r="B86" s="21"/>
      <c r="C86" s="21"/>
      <c r="D86" s="3"/>
      <c r="E86" s="3"/>
      <c r="F86" s="3"/>
    </row>
    <row r="87" spans="2:13" ht="12.75">
      <c r="B87" s="21"/>
      <c r="C87" s="21"/>
      <c r="D87" s="4" t="s">
        <v>287</v>
      </c>
      <c r="E87" s="4" t="s">
        <v>287</v>
      </c>
      <c r="F87" s="4" t="s">
        <v>287</v>
      </c>
      <c r="G87" s="4" t="s">
        <v>287</v>
      </c>
      <c r="H87" s="4" t="s">
        <v>287</v>
      </c>
      <c r="I87" s="4"/>
      <c r="J87" s="4"/>
      <c r="K87" s="4" t="s">
        <v>287</v>
      </c>
      <c r="L87" s="4" t="s">
        <v>287</v>
      </c>
      <c r="M87" s="4" t="s">
        <v>287</v>
      </c>
    </row>
    <row r="88" spans="1:13" ht="12.75">
      <c r="A88" s="22"/>
      <c r="B88" s="6" t="s">
        <v>49</v>
      </c>
      <c r="C88" s="6"/>
      <c r="D88" s="59" t="s">
        <v>42</v>
      </c>
      <c r="E88" s="59" t="s">
        <v>42</v>
      </c>
      <c r="F88" s="59" t="s">
        <v>42</v>
      </c>
      <c r="G88" s="98" t="s">
        <v>421</v>
      </c>
      <c r="H88" s="178" t="s">
        <v>426</v>
      </c>
      <c r="I88" s="212" t="s">
        <v>318</v>
      </c>
      <c r="J88" s="98" t="s">
        <v>3</v>
      </c>
      <c r="K88" s="73" t="s">
        <v>3</v>
      </c>
      <c r="L88" s="73" t="s">
        <v>3</v>
      </c>
      <c r="M88" s="73" t="s">
        <v>2</v>
      </c>
    </row>
    <row r="89" spans="1:13" ht="12.75">
      <c r="A89" s="23"/>
      <c r="B89" s="9"/>
      <c r="C89" s="9"/>
      <c r="D89" s="69">
        <v>2014</v>
      </c>
      <c r="E89" s="69">
        <v>2015</v>
      </c>
      <c r="F89" s="74">
        <v>2016</v>
      </c>
      <c r="G89" s="74" t="s">
        <v>422</v>
      </c>
      <c r="H89" s="56">
        <v>2017</v>
      </c>
      <c r="I89" s="213" t="s">
        <v>511</v>
      </c>
      <c r="J89" s="74">
        <v>2018</v>
      </c>
      <c r="K89" s="74">
        <v>2019</v>
      </c>
      <c r="L89" s="74">
        <v>2020</v>
      </c>
      <c r="M89" s="74">
        <v>2017</v>
      </c>
    </row>
    <row r="90" spans="1:13" ht="12.75">
      <c r="A90" s="24" t="s">
        <v>4</v>
      </c>
      <c r="B90" s="24"/>
      <c r="C90" s="24" t="s">
        <v>50</v>
      </c>
      <c r="D90" s="57">
        <f aca="true" t="shared" si="12" ref="D90:I90">SUM(D91:D95)</f>
        <v>215000.94</v>
      </c>
      <c r="E90" s="57">
        <f t="shared" si="12"/>
        <v>592894</v>
      </c>
      <c r="F90" s="57">
        <f t="shared" si="12"/>
        <v>762250</v>
      </c>
      <c r="G90" s="57">
        <f t="shared" si="12"/>
        <v>0</v>
      </c>
      <c r="H90" s="57">
        <f t="shared" si="12"/>
        <v>772368</v>
      </c>
      <c r="I90" s="57">
        <f t="shared" si="12"/>
        <v>250000</v>
      </c>
      <c r="J90" s="57">
        <f>SUM(J91:J95)</f>
        <v>500000</v>
      </c>
      <c r="K90" s="57">
        <f>SUM(K91:K95)</f>
        <v>0</v>
      </c>
      <c r="L90" s="57"/>
      <c r="M90" s="57">
        <f>SUM(M91:M95)</f>
        <v>0</v>
      </c>
    </row>
    <row r="91" spans="1:13" ht="12.75">
      <c r="A91" s="15" t="s">
        <v>349</v>
      </c>
      <c r="B91" s="15">
        <v>453</v>
      </c>
      <c r="C91" s="15" t="s">
        <v>51</v>
      </c>
      <c r="D91" s="76">
        <v>38935.94</v>
      </c>
      <c r="E91" s="76">
        <v>48424</v>
      </c>
      <c r="F91" s="76">
        <v>370000</v>
      </c>
      <c r="G91" s="14">
        <v>0</v>
      </c>
      <c r="H91" s="14">
        <v>37300</v>
      </c>
      <c r="I91" s="14">
        <v>37300</v>
      </c>
      <c r="J91" s="14">
        <v>0</v>
      </c>
      <c r="K91" s="14">
        <v>0</v>
      </c>
      <c r="L91" s="14">
        <v>0</v>
      </c>
      <c r="M91" s="14">
        <v>0</v>
      </c>
    </row>
    <row r="92" spans="1:13" ht="12.75">
      <c r="A92" s="15">
        <v>71</v>
      </c>
      <c r="B92" s="15">
        <v>453</v>
      </c>
      <c r="C92" s="15" t="s">
        <v>353</v>
      </c>
      <c r="D92" s="76"/>
      <c r="E92" s="76">
        <v>105000</v>
      </c>
      <c r="F92" s="76">
        <v>24717</v>
      </c>
      <c r="G92" s="14">
        <v>0</v>
      </c>
      <c r="H92" s="14">
        <v>0</v>
      </c>
      <c r="I92" s="14"/>
      <c r="J92" s="14"/>
      <c r="K92" s="14">
        <v>0</v>
      </c>
      <c r="L92" s="14">
        <v>0</v>
      </c>
      <c r="M92" s="14">
        <v>0</v>
      </c>
    </row>
    <row r="93" spans="1:13" ht="12.75">
      <c r="A93" s="15">
        <v>46</v>
      </c>
      <c r="B93" s="17">
        <v>454001</v>
      </c>
      <c r="C93" s="15" t="s">
        <v>52</v>
      </c>
      <c r="D93" s="76">
        <v>176065</v>
      </c>
      <c r="E93" s="76">
        <v>439470</v>
      </c>
      <c r="F93" s="76">
        <v>27533</v>
      </c>
      <c r="G93" s="14">
        <v>0</v>
      </c>
      <c r="H93" s="14">
        <v>735068</v>
      </c>
      <c r="I93" s="14">
        <v>212700</v>
      </c>
      <c r="J93" s="14"/>
      <c r="K93" s="14">
        <v>0</v>
      </c>
      <c r="L93" s="14">
        <v>0</v>
      </c>
      <c r="M93" s="14">
        <v>0</v>
      </c>
    </row>
    <row r="94" spans="1:13" ht="12.75">
      <c r="A94" s="15">
        <v>41</v>
      </c>
      <c r="B94" s="17">
        <v>454002</v>
      </c>
      <c r="C94" s="15" t="s">
        <v>53</v>
      </c>
      <c r="D94" s="76"/>
      <c r="E94" s="76"/>
      <c r="F94" s="76"/>
      <c r="G94" s="14">
        <v>0</v>
      </c>
      <c r="H94" s="14">
        <v>0</v>
      </c>
      <c r="I94" s="14"/>
      <c r="J94" s="14"/>
      <c r="K94" s="14">
        <v>0</v>
      </c>
      <c r="L94" s="14">
        <v>0</v>
      </c>
      <c r="M94" s="14">
        <v>0</v>
      </c>
    </row>
    <row r="95" spans="1:13" ht="12.75">
      <c r="A95" s="15">
        <v>52</v>
      </c>
      <c r="B95" s="17">
        <v>513002</v>
      </c>
      <c r="C95" s="15" t="s">
        <v>459</v>
      </c>
      <c r="D95" s="76"/>
      <c r="E95" s="76"/>
      <c r="F95" s="76">
        <v>340000</v>
      </c>
      <c r="G95" s="14">
        <v>0</v>
      </c>
      <c r="H95" s="14">
        <v>0</v>
      </c>
      <c r="I95" s="14"/>
      <c r="J95" s="76">
        <v>500000</v>
      </c>
      <c r="K95" s="14">
        <v>0</v>
      </c>
      <c r="L95" s="14">
        <v>0</v>
      </c>
      <c r="M95" s="14">
        <v>0</v>
      </c>
    </row>
    <row r="96" spans="1:6" ht="12.75">
      <c r="A96" s="38"/>
      <c r="B96" s="31"/>
      <c r="C96" s="31"/>
      <c r="D96" s="3"/>
      <c r="E96" s="3"/>
      <c r="F96" s="3"/>
    </row>
    <row r="97" spans="1:6" ht="12.75">
      <c r="A97" s="31"/>
      <c r="B97" s="31"/>
      <c r="C97" s="31"/>
      <c r="D97" s="3"/>
      <c r="E97" s="3"/>
      <c r="F97" s="3"/>
    </row>
    <row r="98" spans="1:6" ht="12.75">
      <c r="A98" s="31"/>
      <c r="B98" s="2"/>
      <c r="C98" s="2"/>
      <c r="D98" s="3"/>
      <c r="E98" s="3"/>
      <c r="F98" s="3"/>
    </row>
    <row r="99" spans="1:13" ht="12.75">
      <c r="A99" s="2"/>
      <c r="B99" s="21"/>
      <c r="C99" s="21"/>
      <c r="D99" s="4" t="s">
        <v>287</v>
      </c>
      <c r="E99" s="4" t="s">
        <v>287</v>
      </c>
      <c r="F99" s="4" t="s">
        <v>287</v>
      </c>
      <c r="G99" s="4" t="s">
        <v>287</v>
      </c>
      <c r="H99" s="4" t="s">
        <v>287</v>
      </c>
      <c r="I99" s="4" t="s">
        <v>287</v>
      </c>
      <c r="J99" s="4" t="s">
        <v>287</v>
      </c>
      <c r="K99" s="4" t="s">
        <v>287</v>
      </c>
      <c r="L99" s="4" t="s">
        <v>287</v>
      </c>
      <c r="M99" s="4" t="s">
        <v>287</v>
      </c>
    </row>
    <row r="100" spans="2:13" ht="12.75">
      <c r="B100" s="21"/>
      <c r="C100" s="62" t="s">
        <v>283</v>
      </c>
      <c r="D100" s="59" t="s">
        <v>319</v>
      </c>
      <c r="E100" s="59" t="s">
        <v>42</v>
      </c>
      <c r="F100" s="59" t="s">
        <v>42</v>
      </c>
      <c r="G100" s="98" t="s">
        <v>421</v>
      </c>
      <c r="H100" s="178" t="s">
        <v>426</v>
      </c>
      <c r="I100" s="212" t="s">
        <v>318</v>
      </c>
      <c r="J100" s="98" t="s">
        <v>3</v>
      </c>
      <c r="K100" s="73" t="s">
        <v>3</v>
      </c>
      <c r="L100" s="73" t="s">
        <v>3</v>
      </c>
      <c r="M100" s="73" t="s">
        <v>2</v>
      </c>
    </row>
    <row r="101" spans="2:13" ht="12.75">
      <c r="B101" s="21"/>
      <c r="C101" s="24"/>
      <c r="D101" s="69">
        <v>2014</v>
      </c>
      <c r="E101" s="69">
        <v>2015</v>
      </c>
      <c r="F101" s="74">
        <v>2016</v>
      </c>
      <c r="G101" s="74" t="s">
        <v>422</v>
      </c>
      <c r="H101" s="56">
        <v>2017</v>
      </c>
      <c r="I101" s="213" t="s">
        <v>511</v>
      </c>
      <c r="J101" s="74">
        <v>2018</v>
      </c>
      <c r="K101" s="74">
        <v>2019</v>
      </c>
      <c r="L101" s="74">
        <v>2020</v>
      </c>
      <c r="M101" s="74">
        <v>2017</v>
      </c>
    </row>
    <row r="102" spans="2:13" ht="12.75">
      <c r="B102" s="21"/>
      <c r="C102" s="61" t="s">
        <v>54</v>
      </c>
      <c r="D102" s="57">
        <f aca="true" t="shared" si="13" ref="D102:M102">D68</f>
        <v>5006513</v>
      </c>
      <c r="E102" s="57">
        <f t="shared" si="13"/>
        <v>5557950</v>
      </c>
      <c r="F102" s="57">
        <f t="shared" si="13"/>
        <v>6531942</v>
      </c>
      <c r="G102" s="54">
        <f t="shared" si="13"/>
        <v>6889026</v>
      </c>
      <c r="H102" s="54">
        <f t="shared" si="13"/>
        <v>7192199</v>
      </c>
      <c r="I102" s="54">
        <f>I68</f>
        <v>7032466</v>
      </c>
      <c r="J102" s="54">
        <f>J68</f>
        <v>7900144</v>
      </c>
      <c r="K102" s="54">
        <f t="shared" si="13"/>
        <v>8424124</v>
      </c>
      <c r="L102" s="54">
        <f t="shared" si="13"/>
        <v>8625124</v>
      </c>
      <c r="M102" s="54">
        <f t="shared" si="13"/>
        <v>6700276</v>
      </c>
    </row>
    <row r="103" spans="2:13" ht="12.75">
      <c r="B103" s="21"/>
      <c r="C103" s="26" t="s">
        <v>43</v>
      </c>
      <c r="D103" s="25">
        <f aca="true" t="shared" si="14" ref="D103:L103">D85</f>
        <v>201392</v>
      </c>
      <c r="E103" s="25">
        <f t="shared" si="14"/>
        <v>410500</v>
      </c>
      <c r="F103" s="25">
        <f t="shared" si="14"/>
        <v>94679</v>
      </c>
      <c r="G103" s="54">
        <f>G85</f>
        <v>35000</v>
      </c>
      <c r="H103" s="54">
        <f>H85</f>
        <v>35000</v>
      </c>
      <c r="I103" s="54">
        <f>I85</f>
        <v>15000</v>
      </c>
      <c r="J103" s="54">
        <f>J85</f>
        <v>229000</v>
      </c>
      <c r="K103" s="54">
        <f t="shared" si="14"/>
        <v>20000</v>
      </c>
      <c r="L103" s="54">
        <f t="shared" si="14"/>
        <v>20000</v>
      </c>
      <c r="M103" s="54">
        <f>M85</f>
        <v>35000</v>
      </c>
    </row>
    <row r="104" spans="2:13" ht="12.75">
      <c r="B104" s="21"/>
      <c r="C104" s="26" t="s">
        <v>55</v>
      </c>
      <c r="D104" s="25">
        <f>SUM(D90)</f>
        <v>215000.94</v>
      </c>
      <c r="E104" s="25">
        <f>SUM(E90)</f>
        <v>592894</v>
      </c>
      <c r="F104" s="25">
        <f>SUM(F90)</f>
        <v>762250</v>
      </c>
      <c r="G104" s="54">
        <f aca="true" t="shared" si="15" ref="G104:M104">G90</f>
        <v>0</v>
      </c>
      <c r="H104" s="54">
        <f t="shared" si="15"/>
        <v>772368</v>
      </c>
      <c r="I104" s="54">
        <v>772368</v>
      </c>
      <c r="J104" s="54">
        <f>J90</f>
        <v>500000</v>
      </c>
      <c r="K104" s="54">
        <f t="shared" si="15"/>
        <v>0</v>
      </c>
      <c r="L104" s="54">
        <f t="shared" si="15"/>
        <v>0</v>
      </c>
      <c r="M104" s="54">
        <f t="shared" si="15"/>
        <v>0</v>
      </c>
    </row>
    <row r="105" spans="2:13" ht="12.75">
      <c r="B105" s="21"/>
      <c r="C105" s="26" t="s">
        <v>56</v>
      </c>
      <c r="D105" s="25">
        <v>167684</v>
      </c>
      <c r="E105" s="25">
        <v>203576</v>
      </c>
      <c r="F105" s="25">
        <v>222077</v>
      </c>
      <c r="G105" s="54">
        <v>239357</v>
      </c>
      <c r="H105" s="54">
        <v>239357</v>
      </c>
      <c r="I105" s="54">
        <v>239357</v>
      </c>
      <c r="J105" s="54">
        <v>490857</v>
      </c>
      <c r="K105" s="54">
        <v>490857</v>
      </c>
      <c r="L105" s="54">
        <v>490857</v>
      </c>
      <c r="M105" s="54">
        <v>239357</v>
      </c>
    </row>
    <row r="106" spans="2:13" ht="12.75">
      <c r="B106" s="21"/>
      <c r="C106" s="19" t="s">
        <v>57</v>
      </c>
      <c r="D106" s="25">
        <f aca="true" t="shared" si="16" ref="D106:L106">SUM(D102:D105)</f>
        <v>5590589.94</v>
      </c>
      <c r="E106" s="25">
        <f t="shared" si="16"/>
        <v>6764920</v>
      </c>
      <c r="F106" s="25">
        <f t="shared" si="16"/>
        <v>7610948</v>
      </c>
      <c r="G106" s="54">
        <f>SUM(G102:G105)</f>
        <v>7163383</v>
      </c>
      <c r="H106" s="54">
        <f>SUM(H102:H105)</f>
        <v>8238924</v>
      </c>
      <c r="I106" s="54">
        <f>SUM(I102:I105)</f>
        <v>8059191</v>
      </c>
      <c r="J106" s="54">
        <f>SUM(J102:J105)</f>
        <v>9120001</v>
      </c>
      <c r="K106" s="54">
        <f t="shared" si="16"/>
        <v>8934981</v>
      </c>
      <c r="L106" s="54">
        <f t="shared" si="16"/>
        <v>9135981</v>
      </c>
      <c r="M106" s="54">
        <f>SUM(M102:M105)</f>
        <v>6974633</v>
      </c>
    </row>
    <row r="107" spans="2:6" ht="12.75">
      <c r="B107" s="21"/>
      <c r="C107" s="21"/>
      <c r="D107" s="3"/>
      <c r="E107" s="3"/>
      <c r="F107" s="3"/>
    </row>
    <row r="108" spans="2:6" ht="12.75">
      <c r="B108" s="3"/>
      <c r="C108" s="3"/>
      <c r="D108" s="3"/>
      <c r="E108" s="3"/>
      <c r="F108" s="3"/>
    </row>
    <row r="109" spans="2:6" ht="12.75">
      <c r="B109" s="3"/>
      <c r="C109" s="3"/>
      <c r="D109" s="3"/>
      <c r="E109" s="3"/>
      <c r="F109" s="3"/>
    </row>
    <row r="110" spans="2:6" ht="12.75">
      <c r="B110" s="3"/>
      <c r="C110" s="3"/>
      <c r="D110" s="3"/>
      <c r="E110" s="3"/>
      <c r="F110" s="3"/>
    </row>
    <row r="111" spans="2:6" ht="12.75">
      <c r="B111" s="3"/>
      <c r="C111" s="3"/>
      <c r="D111" s="3"/>
      <c r="E111" s="3"/>
      <c r="F111" s="3"/>
    </row>
    <row r="112" spans="2:6" ht="12.75">
      <c r="B112" s="3"/>
      <c r="C112" s="3"/>
      <c r="D112" s="3"/>
      <c r="E112" s="3"/>
      <c r="F112" s="3"/>
    </row>
  </sheetData>
  <sheetProtection/>
  <printOptions/>
  <pageMargins left="0.7" right="0.7" top="0.75" bottom="0.75" header="0.3" footer="0.3"/>
  <pageSetup fitToHeight="0" fitToWidth="1" horizontalDpi="600" verticalDpi="600" orientation="landscape" paperSize="9" scale="92" r:id="rId1"/>
  <headerFooter alignWithMargins="0">
    <oddFooter>&amp;CStrana &amp;P&amp;R&amp;P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48"/>
  <sheetViews>
    <sheetView tabSelected="1" workbookViewId="0" topLeftCell="A583">
      <selection activeCell="I580" sqref="I580"/>
    </sheetView>
  </sheetViews>
  <sheetFormatPr defaultColWidth="9.140625" defaultRowHeight="12.75" outlineLevelRow="1" outlineLevelCol="1"/>
  <cols>
    <col min="1" max="1" width="5.00390625" style="0" customWidth="1"/>
    <col min="2" max="2" width="7.140625" style="0" customWidth="1"/>
    <col min="3" max="3" width="39.7109375" style="0" bestFit="1" customWidth="1"/>
    <col min="4" max="4" width="14.8515625" style="100" customWidth="1" outlineLevel="1"/>
    <col min="5" max="5" width="16.421875" style="100" customWidth="1" outlineLevel="1"/>
    <col min="6" max="9" width="17.00390625" style="100" customWidth="1"/>
    <col min="10" max="11" width="14.421875" style="100" customWidth="1"/>
    <col min="12" max="12" width="13.57421875" style="0" bestFit="1" customWidth="1"/>
    <col min="13" max="13" width="12.140625" style="0" bestFit="1" customWidth="1"/>
  </cols>
  <sheetData>
    <row r="1" spans="1:3" ht="15.75">
      <c r="A1" s="72" t="s">
        <v>474</v>
      </c>
      <c r="B1" s="72"/>
      <c r="C1" s="72"/>
    </row>
    <row r="2" spans="1:11" ht="19.5" customHeight="1">
      <c r="A2" s="32"/>
      <c r="B2" s="32" t="s">
        <v>58</v>
      </c>
      <c r="C2" s="32"/>
      <c r="D2" s="100" t="s">
        <v>287</v>
      </c>
      <c r="E2" s="100" t="s">
        <v>287</v>
      </c>
      <c r="F2" s="100" t="s">
        <v>287</v>
      </c>
      <c r="G2" s="100" t="s">
        <v>287</v>
      </c>
      <c r="H2" s="100" t="s">
        <v>287</v>
      </c>
      <c r="I2" s="100" t="s">
        <v>287</v>
      </c>
      <c r="J2" s="100" t="s">
        <v>287</v>
      </c>
      <c r="K2" s="100" t="s">
        <v>287</v>
      </c>
    </row>
    <row r="3" spans="1:11" ht="30" customHeight="1">
      <c r="A3" s="90"/>
      <c r="B3" s="90" t="s">
        <v>59</v>
      </c>
      <c r="C3" s="90"/>
      <c r="D3" s="101" t="s">
        <v>1</v>
      </c>
      <c r="E3" s="181" t="s">
        <v>1</v>
      </c>
      <c r="F3" s="183" t="s">
        <v>420</v>
      </c>
      <c r="G3" s="183" t="s">
        <v>428</v>
      </c>
      <c r="H3" s="183" t="s">
        <v>318</v>
      </c>
      <c r="I3" s="183" t="s">
        <v>3</v>
      </c>
      <c r="J3" s="181" t="s">
        <v>2</v>
      </c>
      <c r="K3" s="181" t="s">
        <v>2</v>
      </c>
    </row>
    <row r="4" spans="1:11" ht="15">
      <c r="A4" s="33"/>
      <c r="B4" s="33"/>
      <c r="C4" s="33"/>
      <c r="D4" s="102">
        <v>2015</v>
      </c>
      <c r="E4" s="182">
        <v>2016</v>
      </c>
      <c r="F4" s="182">
        <v>2017</v>
      </c>
      <c r="G4" s="182"/>
      <c r="H4" s="182" t="s">
        <v>511</v>
      </c>
      <c r="I4" s="182">
        <v>2018</v>
      </c>
      <c r="J4" s="182">
        <v>2019</v>
      </c>
      <c r="K4" s="182">
        <v>2020</v>
      </c>
    </row>
    <row r="5" spans="1:11" ht="24.75" customHeight="1">
      <c r="A5" s="81" t="s">
        <v>60</v>
      </c>
      <c r="B5" s="81" t="s">
        <v>323</v>
      </c>
      <c r="C5" s="99" t="s">
        <v>367</v>
      </c>
      <c r="D5" s="103">
        <f aca="true" t="shared" si="0" ref="D5:K5">D6+D12+D20+D70</f>
        <v>977022</v>
      </c>
      <c r="E5" s="103">
        <f t="shared" si="0"/>
        <v>1072533</v>
      </c>
      <c r="F5" s="103">
        <f>F6+F12+F20+F70</f>
        <v>1122061</v>
      </c>
      <c r="G5" s="103">
        <f>G6+G12+G20+G70</f>
        <v>1138630</v>
      </c>
      <c r="H5" s="103">
        <f>H6+H12+H20+H70</f>
        <v>1169805</v>
      </c>
      <c r="I5" s="200">
        <f>I6+I12+I20+I70</f>
        <v>1298733</v>
      </c>
      <c r="J5" s="103">
        <f t="shared" si="0"/>
        <v>1351940</v>
      </c>
      <c r="K5" s="103">
        <f t="shared" si="0"/>
        <v>1394410</v>
      </c>
    </row>
    <row r="6" spans="1:13" ht="15">
      <c r="A6" s="12">
        <v>41</v>
      </c>
      <c r="B6" s="12">
        <v>610</v>
      </c>
      <c r="C6" s="12" t="s">
        <v>61</v>
      </c>
      <c r="D6" s="104">
        <f>SUM(D7:D11)</f>
        <v>456240</v>
      </c>
      <c r="E6" s="104">
        <f>SUM(E7:E11)</f>
        <v>541478</v>
      </c>
      <c r="F6" s="105">
        <v>570000</v>
      </c>
      <c r="G6" s="105">
        <v>570000</v>
      </c>
      <c r="H6" s="105">
        <f>SUM(H7:H11)</f>
        <v>570000</v>
      </c>
      <c r="I6" s="114">
        <f>SUM(I7:I11)</f>
        <v>644845</v>
      </c>
      <c r="J6" s="104">
        <f>SUM(J7:J11)</f>
        <v>670639</v>
      </c>
      <c r="K6" s="104">
        <f>SUM(K7:K11)</f>
        <v>697464</v>
      </c>
      <c r="M6" s="30"/>
    </row>
    <row r="7" spans="1:13" ht="14.25" customHeight="1" outlineLevel="1">
      <c r="A7" s="15">
        <v>41</v>
      </c>
      <c r="B7" s="15">
        <v>611</v>
      </c>
      <c r="C7" s="15" t="s">
        <v>62</v>
      </c>
      <c r="D7" s="106">
        <v>248628</v>
      </c>
      <c r="E7" s="106">
        <v>289968</v>
      </c>
      <c r="F7" s="107">
        <f>+F6</f>
        <v>570000</v>
      </c>
      <c r="G7" s="107">
        <v>326400</v>
      </c>
      <c r="H7" s="107">
        <v>326400</v>
      </c>
      <c r="I7" s="112">
        <v>644845</v>
      </c>
      <c r="J7" s="106">
        <v>670639</v>
      </c>
      <c r="K7" s="106">
        <v>697464</v>
      </c>
      <c r="L7" s="215"/>
      <c r="M7" s="216"/>
    </row>
    <row r="8" spans="1:13" ht="14.25" outlineLevel="1">
      <c r="A8" s="15">
        <v>41</v>
      </c>
      <c r="B8" s="15">
        <v>611</v>
      </c>
      <c r="C8" s="15" t="s">
        <v>333</v>
      </c>
      <c r="D8" s="108"/>
      <c r="E8" s="108"/>
      <c r="F8" s="109"/>
      <c r="G8" s="109"/>
      <c r="H8" s="109"/>
      <c r="I8" s="197"/>
      <c r="J8" s="108"/>
      <c r="K8" s="108"/>
      <c r="M8" s="30"/>
    </row>
    <row r="9" spans="1:13" ht="14.25" outlineLevel="1">
      <c r="A9" s="15">
        <v>41</v>
      </c>
      <c r="B9" s="15">
        <v>612</v>
      </c>
      <c r="C9" s="15" t="s">
        <v>461</v>
      </c>
      <c r="D9" s="106">
        <v>88458</v>
      </c>
      <c r="E9" s="106">
        <v>115082</v>
      </c>
      <c r="F9" s="109"/>
      <c r="G9" s="109">
        <v>118400</v>
      </c>
      <c r="H9" s="109">
        <v>118400</v>
      </c>
      <c r="I9" s="197"/>
      <c r="J9" s="108"/>
      <c r="K9" s="108"/>
      <c r="M9" s="30"/>
    </row>
    <row r="10" spans="1:11" ht="14.25" outlineLevel="1">
      <c r="A10" s="15">
        <v>41</v>
      </c>
      <c r="B10" s="15">
        <v>614</v>
      </c>
      <c r="C10" s="15" t="s">
        <v>65</v>
      </c>
      <c r="D10" s="106">
        <v>75034</v>
      </c>
      <c r="E10" s="106">
        <v>91965</v>
      </c>
      <c r="F10" s="109"/>
      <c r="G10" s="109">
        <v>60000</v>
      </c>
      <c r="H10" s="109">
        <v>60000</v>
      </c>
      <c r="I10" s="197"/>
      <c r="J10" s="108"/>
      <c r="K10" s="108"/>
    </row>
    <row r="11" spans="1:11" ht="14.25" outlineLevel="1">
      <c r="A11" s="15">
        <v>41</v>
      </c>
      <c r="B11" s="15">
        <v>615</v>
      </c>
      <c r="C11" s="15" t="s">
        <v>66</v>
      </c>
      <c r="D11" s="106">
        <v>44120</v>
      </c>
      <c r="E11" s="106">
        <v>44463</v>
      </c>
      <c r="F11" s="109"/>
      <c r="G11" s="109">
        <v>65200</v>
      </c>
      <c r="H11" s="109">
        <v>65200</v>
      </c>
      <c r="I11" s="197"/>
      <c r="J11" s="108"/>
      <c r="K11" s="108"/>
    </row>
    <row r="12" spans="1:11" ht="15">
      <c r="A12" s="12">
        <v>41</v>
      </c>
      <c r="B12" s="12">
        <v>620</v>
      </c>
      <c r="C12" s="12" t="s">
        <v>67</v>
      </c>
      <c r="D12" s="104">
        <f aca="true" t="shared" si="1" ref="D12:K12">SUM(D13:D19)</f>
        <v>165731</v>
      </c>
      <c r="E12" s="104">
        <f t="shared" si="1"/>
        <v>200890</v>
      </c>
      <c r="F12" s="105">
        <f t="shared" si="1"/>
        <v>191009</v>
      </c>
      <c r="G12" s="105">
        <f t="shared" si="1"/>
        <v>191009</v>
      </c>
      <c r="H12" s="105">
        <f t="shared" si="1"/>
        <v>191009</v>
      </c>
      <c r="I12" s="114">
        <f t="shared" si="1"/>
        <v>225373</v>
      </c>
      <c r="J12" s="104">
        <f t="shared" si="1"/>
        <v>234388</v>
      </c>
      <c r="K12" s="104">
        <f t="shared" si="1"/>
        <v>243763</v>
      </c>
    </row>
    <row r="13" spans="1:11" ht="14.25" outlineLevel="1">
      <c r="A13" s="15">
        <v>41</v>
      </c>
      <c r="B13" s="15" t="s">
        <v>68</v>
      </c>
      <c r="C13" s="15" t="s">
        <v>69</v>
      </c>
      <c r="D13" s="106">
        <v>48776</v>
      </c>
      <c r="E13" s="106">
        <v>57666</v>
      </c>
      <c r="F13" s="107">
        <v>54750</v>
      </c>
      <c r="G13" s="107">
        <v>54750</v>
      </c>
      <c r="H13" s="107">
        <v>54750</v>
      </c>
      <c r="I13" s="112">
        <v>225373</v>
      </c>
      <c r="J13" s="106">
        <v>234388</v>
      </c>
      <c r="K13" s="106">
        <v>243763</v>
      </c>
    </row>
    <row r="14" spans="1:11" ht="14.25" outlineLevel="1">
      <c r="A14" s="15">
        <v>41</v>
      </c>
      <c r="B14" s="15">
        <v>625001</v>
      </c>
      <c r="C14" s="15" t="s">
        <v>70</v>
      </c>
      <c r="D14" s="106">
        <v>6376</v>
      </c>
      <c r="E14" s="106">
        <v>7764</v>
      </c>
      <c r="F14" s="107">
        <v>7664</v>
      </c>
      <c r="G14" s="107">
        <v>7664</v>
      </c>
      <c r="H14" s="107">
        <v>7664</v>
      </c>
      <c r="I14" s="112"/>
      <c r="J14" s="106"/>
      <c r="K14" s="106"/>
    </row>
    <row r="15" spans="1:11" ht="14.25" outlineLevel="1">
      <c r="A15" s="15">
        <v>41</v>
      </c>
      <c r="B15" s="15">
        <v>625002</v>
      </c>
      <c r="C15" s="15" t="s">
        <v>71</v>
      </c>
      <c r="D15" s="106">
        <v>66048</v>
      </c>
      <c r="E15" s="106">
        <v>81261</v>
      </c>
      <c r="F15" s="107">
        <v>76309</v>
      </c>
      <c r="G15" s="107">
        <v>76309</v>
      </c>
      <c r="H15" s="107">
        <v>76309</v>
      </c>
      <c r="I15" s="112"/>
      <c r="J15" s="106"/>
      <c r="K15" s="106"/>
    </row>
    <row r="16" spans="1:11" ht="14.25" outlineLevel="1">
      <c r="A16" s="15">
        <v>41</v>
      </c>
      <c r="B16" s="15">
        <v>625003</v>
      </c>
      <c r="C16" s="15" t="s">
        <v>72</v>
      </c>
      <c r="D16" s="106">
        <v>3983</v>
      </c>
      <c r="E16" s="106">
        <v>4645</v>
      </c>
      <c r="F16" s="107">
        <v>4380</v>
      </c>
      <c r="G16" s="107">
        <v>16425</v>
      </c>
      <c r="H16" s="107">
        <v>16425</v>
      </c>
      <c r="I16" s="112"/>
      <c r="J16" s="106"/>
      <c r="K16" s="106"/>
    </row>
    <row r="17" spans="1:11" ht="14.25" outlineLevel="1">
      <c r="A17" s="15">
        <v>41</v>
      </c>
      <c r="B17" s="15">
        <v>625004</v>
      </c>
      <c r="C17" s="15" t="s">
        <v>73</v>
      </c>
      <c r="D17" s="106">
        <v>13793</v>
      </c>
      <c r="E17" s="106">
        <v>16852</v>
      </c>
      <c r="F17" s="107">
        <v>16425</v>
      </c>
      <c r="G17" s="107">
        <v>4380</v>
      </c>
      <c r="H17" s="107">
        <v>4380</v>
      </c>
      <c r="I17" s="112"/>
      <c r="J17" s="106"/>
      <c r="K17" s="106"/>
    </row>
    <row r="18" spans="1:11" ht="14.25" outlineLevel="1">
      <c r="A18" s="15">
        <v>41</v>
      </c>
      <c r="B18" s="15">
        <v>625005</v>
      </c>
      <c r="C18" s="15" t="s">
        <v>74</v>
      </c>
      <c r="D18" s="106">
        <v>4532</v>
      </c>
      <c r="E18" s="106">
        <v>5452</v>
      </c>
      <c r="F18" s="107">
        <v>5475</v>
      </c>
      <c r="G18" s="107">
        <v>5475</v>
      </c>
      <c r="H18" s="107">
        <v>5475</v>
      </c>
      <c r="I18" s="112"/>
      <c r="J18" s="106"/>
      <c r="K18" s="106"/>
    </row>
    <row r="19" spans="1:11" ht="14.25" outlineLevel="1">
      <c r="A19" s="15">
        <v>41</v>
      </c>
      <c r="B19" s="15">
        <v>625007</v>
      </c>
      <c r="C19" s="15" t="s">
        <v>75</v>
      </c>
      <c r="D19" s="106">
        <v>22223</v>
      </c>
      <c r="E19" s="106">
        <v>27250</v>
      </c>
      <c r="F19" s="107">
        <v>26006</v>
      </c>
      <c r="G19" s="107">
        <v>26006</v>
      </c>
      <c r="H19" s="107">
        <v>26006</v>
      </c>
      <c r="I19" s="112"/>
      <c r="J19" s="106"/>
      <c r="K19" s="106"/>
    </row>
    <row r="20" spans="1:11" ht="15">
      <c r="A20" s="19"/>
      <c r="B20" s="19">
        <v>630</v>
      </c>
      <c r="C20" s="19" t="s">
        <v>76</v>
      </c>
      <c r="D20" s="110">
        <f aca="true" t="shared" si="2" ref="D20:K20">D21+D24+D30+D37+D42+D43+D49+D51</f>
        <v>336981</v>
      </c>
      <c r="E20" s="110">
        <f t="shared" si="2"/>
        <v>328061</v>
      </c>
      <c r="F20" s="110">
        <f t="shared" si="2"/>
        <v>361052</v>
      </c>
      <c r="G20" s="110">
        <f t="shared" si="2"/>
        <v>377621</v>
      </c>
      <c r="H20" s="110">
        <f t="shared" si="2"/>
        <v>403927</v>
      </c>
      <c r="I20" s="110">
        <f t="shared" si="2"/>
        <v>421015</v>
      </c>
      <c r="J20" s="110">
        <f t="shared" si="2"/>
        <v>445113</v>
      </c>
      <c r="K20" s="110">
        <f t="shared" si="2"/>
        <v>451383</v>
      </c>
    </row>
    <row r="21" spans="1:11" ht="15">
      <c r="A21" s="12">
        <v>41</v>
      </c>
      <c r="B21" s="12">
        <v>631</v>
      </c>
      <c r="C21" s="12" t="s">
        <v>77</v>
      </c>
      <c r="D21" s="106">
        <f aca="true" t="shared" si="3" ref="D21:K21">SUM(D22:D23)</f>
        <v>1428</v>
      </c>
      <c r="E21" s="106">
        <f t="shared" si="3"/>
        <v>957</v>
      </c>
      <c r="F21" s="111">
        <f t="shared" si="3"/>
        <v>2500</v>
      </c>
      <c r="G21" s="111">
        <f t="shared" si="3"/>
        <v>2500</v>
      </c>
      <c r="H21" s="111">
        <f t="shared" si="3"/>
        <v>2700</v>
      </c>
      <c r="I21" s="198">
        <f t="shared" si="3"/>
        <v>2500</v>
      </c>
      <c r="J21" s="111">
        <f t="shared" si="3"/>
        <v>3000</v>
      </c>
      <c r="K21" s="111">
        <f t="shared" si="3"/>
        <v>4000</v>
      </c>
    </row>
    <row r="22" spans="1:11" ht="14.25" outlineLevel="1">
      <c r="A22" s="15">
        <v>41</v>
      </c>
      <c r="B22" s="15">
        <v>631001</v>
      </c>
      <c r="C22" s="15" t="s">
        <v>78</v>
      </c>
      <c r="D22" s="106">
        <v>525</v>
      </c>
      <c r="E22" s="106">
        <v>957</v>
      </c>
      <c r="F22" s="106">
        <v>1000</v>
      </c>
      <c r="G22" s="106">
        <v>1000</v>
      </c>
      <c r="H22" s="106">
        <v>1200</v>
      </c>
      <c r="I22" s="112">
        <v>1200</v>
      </c>
      <c r="J22" s="106">
        <v>1000</v>
      </c>
      <c r="K22" s="106">
        <v>1000</v>
      </c>
    </row>
    <row r="23" spans="1:11" ht="14.25" outlineLevel="1">
      <c r="A23" s="15">
        <v>41</v>
      </c>
      <c r="B23" s="15">
        <v>631002</v>
      </c>
      <c r="C23" s="15" t="s">
        <v>79</v>
      </c>
      <c r="D23" s="106">
        <v>903</v>
      </c>
      <c r="E23" s="106">
        <v>0</v>
      </c>
      <c r="F23" s="106">
        <v>1500</v>
      </c>
      <c r="G23" s="106">
        <v>1500</v>
      </c>
      <c r="H23" s="106">
        <v>1500</v>
      </c>
      <c r="I23" s="112">
        <v>1300</v>
      </c>
      <c r="J23" s="106">
        <v>2000</v>
      </c>
      <c r="K23" s="106">
        <v>3000</v>
      </c>
    </row>
    <row r="24" spans="1:11" ht="15">
      <c r="A24" s="12">
        <v>41</v>
      </c>
      <c r="B24" s="12">
        <v>632</v>
      </c>
      <c r="C24" s="12" t="s">
        <v>80</v>
      </c>
      <c r="D24" s="104">
        <f aca="true" t="shared" si="4" ref="D24:K24">SUM(D25:D29)</f>
        <v>53072</v>
      </c>
      <c r="E24" s="104">
        <f t="shared" si="4"/>
        <v>62963</v>
      </c>
      <c r="F24" s="104">
        <f t="shared" si="4"/>
        <v>77150</v>
      </c>
      <c r="G24" s="104">
        <f t="shared" si="4"/>
        <v>77150</v>
      </c>
      <c r="H24" s="104">
        <f t="shared" si="4"/>
        <v>72150</v>
      </c>
      <c r="I24" s="114">
        <f t="shared" si="4"/>
        <v>62150</v>
      </c>
      <c r="J24" s="104">
        <f t="shared" si="4"/>
        <v>73150</v>
      </c>
      <c r="K24" s="104">
        <f t="shared" si="4"/>
        <v>73150</v>
      </c>
    </row>
    <row r="25" spans="1:11" ht="14.25" outlineLevel="1">
      <c r="A25" s="15">
        <v>41</v>
      </c>
      <c r="B25" s="15">
        <v>632001</v>
      </c>
      <c r="C25" s="15" t="s">
        <v>81</v>
      </c>
      <c r="D25" s="106">
        <v>3947</v>
      </c>
      <c r="E25" s="106">
        <v>5423</v>
      </c>
      <c r="F25" s="106">
        <v>6650</v>
      </c>
      <c r="G25" s="106">
        <v>6650</v>
      </c>
      <c r="H25" s="106">
        <v>6650</v>
      </c>
      <c r="I25" s="112">
        <v>6650</v>
      </c>
      <c r="J25" s="106">
        <v>6650</v>
      </c>
      <c r="K25" s="106">
        <v>6650</v>
      </c>
    </row>
    <row r="26" spans="1:11" ht="14.25" outlineLevel="1">
      <c r="A26" s="15">
        <v>41</v>
      </c>
      <c r="B26" s="15">
        <v>632001</v>
      </c>
      <c r="C26" s="15" t="s">
        <v>82</v>
      </c>
      <c r="D26" s="106">
        <v>8189</v>
      </c>
      <c r="E26" s="106">
        <v>7921</v>
      </c>
      <c r="F26" s="106">
        <v>7000</v>
      </c>
      <c r="G26" s="106">
        <v>7000</v>
      </c>
      <c r="H26" s="106">
        <v>7000</v>
      </c>
      <c r="I26" s="112">
        <v>7000</v>
      </c>
      <c r="J26" s="106">
        <v>8000</v>
      </c>
      <c r="K26" s="106">
        <v>8000</v>
      </c>
    </row>
    <row r="27" spans="1:11" ht="14.25" outlineLevel="1">
      <c r="A27" s="15"/>
      <c r="B27" s="15">
        <v>632004</v>
      </c>
      <c r="C27" s="15" t="s">
        <v>336</v>
      </c>
      <c r="D27" s="106">
        <v>6892</v>
      </c>
      <c r="E27" s="106">
        <v>7848</v>
      </c>
      <c r="F27" s="106">
        <v>8000</v>
      </c>
      <c r="G27" s="106">
        <v>8000</v>
      </c>
      <c r="H27" s="106">
        <v>8000</v>
      </c>
      <c r="I27" s="112">
        <v>8000</v>
      </c>
      <c r="J27" s="106">
        <v>8000</v>
      </c>
      <c r="K27" s="106">
        <v>8000</v>
      </c>
    </row>
    <row r="28" spans="1:11" ht="14.25" outlineLevel="1">
      <c r="A28" s="15">
        <v>41</v>
      </c>
      <c r="B28" s="15">
        <v>632002</v>
      </c>
      <c r="C28" s="15" t="s">
        <v>83</v>
      </c>
      <c r="D28" s="106">
        <v>407</v>
      </c>
      <c r="E28" s="106">
        <v>298</v>
      </c>
      <c r="F28" s="106">
        <v>500</v>
      </c>
      <c r="G28" s="106">
        <v>500</v>
      </c>
      <c r="H28" s="106">
        <v>500</v>
      </c>
      <c r="I28" s="112">
        <v>500</v>
      </c>
      <c r="J28" s="106">
        <v>500</v>
      </c>
      <c r="K28" s="106">
        <v>500</v>
      </c>
    </row>
    <row r="29" spans="1:11" ht="14.25" outlineLevel="1">
      <c r="A29" s="15">
        <v>41</v>
      </c>
      <c r="B29" s="15">
        <v>632003</v>
      </c>
      <c r="C29" s="15" t="s">
        <v>84</v>
      </c>
      <c r="D29" s="106">
        <v>33637</v>
      </c>
      <c r="E29" s="106">
        <v>41473</v>
      </c>
      <c r="F29" s="112">
        <v>55000</v>
      </c>
      <c r="G29" s="106">
        <v>55000</v>
      </c>
      <c r="H29" s="106">
        <v>50000</v>
      </c>
      <c r="I29" s="112">
        <v>40000</v>
      </c>
      <c r="J29" s="106">
        <v>50000</v>
      </c>
      <c r="K29" s="106">
        <v>50000</v>
      </c>
    </row>
    <row r="30" spans="1:11" ht="15">
      <c r="A30" s="12">
        <v>41</v>
      </c>
      <c r="B30" s="12">
        <v>633</v>
      </c>
      <c r="C30" s="12" t="s">
        <v>85</v>
      </c>
      <c r="D30" s="104">
        <f aca="true" t="shared" si="5" ref="D30:K30">SUM(D31:D36)</f>
        <v>63996</v>
      </c>
      <c r="E30" s="104">
        <f t="shared" si="5"/>
        <v>59380</v>
      </c>
      <c r="F30" s="104">
        <f t="shared" si="5"/>
        <v>59500</v>
      </c>
      <c r="G30" s="104">
        <f t="shared" si="5"/>
        <v>66500</v>
      </c>
      <c r="H30" s="104">
        <f t="shared" si="5"/>
        <v>88500</v>
      </c>
      <c r="I30" s="114">
        <f t="shared" si="5"/>
        <v>80500</v>
      </c>
      <c r="J30" s="104">
        <f t="shared" si="5"/>
        <v>77300</v>
      </c>
      <c r="K30" s="104">
        <f t="shared" si="5"/>
        <v>77300</v>
      </c>
    </row>
    <row r="31" spans="1:11" ht="14.25">
      <c r="A31" s="15">
        <v>41</v>
      </c>
      <c r="B31" s="15">
        <v>633001</v>
      </c>
      <c r="C31" s="15" t="s">
        <v>86</v>
      </c>
      <c r="D31" s="106">
        <v>7582</v>
      </c>
      <c r="E31" s="106">
        <v>5597</v>
      </c>
      <c r="F31" s="106">
        <v>8000</v>
      </c>
      <c r="G31" s="106">
        <v>8000</v>
      </c>
      <c r="H31" s="106">
        <v>12000</v>
      </c>
      <c r="I31" s="112">
        <v>12000</v>
      </c>
      <c r="J31" s="106">
        <v>12000</v>
      </c>
      <c r="K31" s="106">
        <v>12000</v>
      </c>
    </row>
    <row r="32" spans="1:11" ht="14.25">
      <c r="A32" s="15">
        <v>41</v>
      </c>
      <c r="B32" s="15">
        <v>633002</v>
      </c>
      <c r="C32" s="15" t="s">
        <v>87</v>
      </c>
      <c r="D32" s="106">
        <v>5763</v>
      </c>
      <c r="E32" s="106">
        <v>6698</v>
      </c>
      <c r="F32" s="106">
        <v>9000</v>
      </c>
      <c r="G32" s="106">
        <v>16000</v>
      </c>
      <c r="H32" s="106">
        <v>16000</v>
      </c>
      <c r="I32" s="112">
        <v>16000</v>
      </c>
      <c r="J32" s="106">
        <v>10000</v>
      </c>
      <c r="K32" s="106">
        <v>10000</v>
      </c>
    </row>
    <row r="33" spans="1:11" ht="14.25">
      <c r="A33" s="15">
        <v>41</v>
      </c>
      <c r="B33" s="15">
        <v>633006</v>
      </c>
      <c r="C33" s="15" t="s">
        <v>88</v>
      </c>
      <c r="D33" s="106">
        <v>32826</v>
      </c>
      <c r="E33" s="106">
        <v>25156</v>
      </c>
      <c r="F33" s="106">
        <v>25000</v>
      </c>
      <c r="G33" s="106">
        <v>25000</v>
      </c>
      <c r="H33" s="106">
        <v>40000</v>
      </c>
      <c r="I33" s="112">
        <v>32000</v>
      </c>
      <c r="J33" s="106">
        <v>32000</v>
      </c>
      <c r="K33" s="106">
        <v>32000</v>
      </c>
    </row>
    <row r="34" spans="1:11" ht="14.25">
      <c r="A34" s="15">
        <v>41</v>
      </c>
      <c r="B34" s="15">
        <v>633009</v>
      </c>
      <c r="C34" s="15" t="s">
        <v>492</v>
      </c>
      <c r="D34" s="106">
        <v>2749</v>
      </c>
      <c r="E34" s="106">
        <v>4493</v>
      </c>
      <c r="F34" s="106">
        <v>3000</v>
      </c>
      <c r="G34" s="106">
        <v>3000</v>
      </c>
      <c r="H34" s="106">
        <v>3000</v>
      </c>
      <c r="I34" s="112">
        <v>3000</v>
      </c>
      <c r="J34" s="106">
        <v>3300</v>
      </c>
      <c r="K34" s="106">
        <v>3300</v>
      </c>
    </row>
    <row r="35" spans="1:11" ht="14.25">
      <c r="A35" s="15">
        <v>41</v>
      </c>
      <c r="B35" s="15">
        <v>633013</v>
      </c>
      <c r="C35" s="15" t="s">
        <v>89</v>
      </c>
      <c r="D35" s="106">
        <v>7539</v>
      </c>
      <c r="E35" s="106">
        <v>6262</v>
      </c>
      <c r="F35" s="106">
        <v>8000</v>
      </c>
      <c r="G35" s="106">
        <v>8000</v>
      </c>
      <c r="H35" s="106">
        <v>10000</v>
      </c>
      <c r="I35" s="112">
        <v>10000</v>
      </c>
      <c r="J35" s="106">
        <v>10000</v>
      </c>
      <c r="K35" s="106">
        <v>10000</v>
      </c>
    </row>
    <row r="36" spans="1:11" ht="14.25">
      <c r="A36" s="15">
        <v>41</v>
      </c>
      <c r="B36" s="15">
        <v>633016</v>
      </c>
      <c r="C36" s="15" t="s">
        <v>90</v>
      </c>
      <c r="D36" s="106">
        <v>7537</v>
      </c>
      <c r="E36" s="106">
        <v>11174</v>
      </c>
      <c r="F36" s="106">
        <v>6500</v>
      </c>
      <c r="G36" s="106">
        <v>6500</v>
      </c>
      <c r="H36" s="106">
        <v>7500</v>
      </c>
      <c r="I36" s="112">
        <v>7500</v>
      </c>
      <c r="J36" s="106">
        <v>10000</v>
      </c>
      <c r="K36" s="106">
        <v>10000</v>
      </c>
    </row>
    <row r="37" spans="1:11" ht="15">
      <c r="A37" s="12">
        <v>41</v>
      </c>
      <c r="B37" s="12">
        <v>634</v>
      </c>
      <c r="C37" s="12" t="s">
        <v>91</v>
      </c>
      <c r="D37" s="104">
        <f aca="true" t="shared" si="6" ref="D37:K37">SUM(D38:D41)</f>
        <v>7163</v>
      </c>
      <c r="E37" s="104">
        <f t="shared" si="6"/>
        <v>13551</v>
      </c>
      <c r="F37" s="104">
        <f>SUM(F38:F41)</f>
        <v>11500</v>
      </c>
      <c r="G37" s="104">
        <f>SUM(G38:G41)</f>
        <v>11500</v>
      </c>
      <c r="H37" s="104">
        <f>SUM(H38:H41)</f>
        <v>11500</v>
      </c>
      <c r="I37" s="114">
        <f>SUM(I38:I41)</f>
        <v>11500</v>
      </c>
      <c r="J37" s="104">
        <f t="shared" si="6"/>
        <v>14500</v>
      </c>
      <c r="K37" s="104">
        <f t="shared" si="6"/>
        <v>14500</v>
      </c>
    </row>
    <row r="38" spans="1:11" ht="14.25" outlineLevel="1">
      <c r="A38" s="15">
        <v>41</v>
      </c>
      <c r="B38" s="15">
        <v>634001</v>
      </c>
      <c r="C38" s="15" t="s">
        <v>92</v>
      </c>
      <c r="D38" s="106">
        <v>3138</v>
      </c>
      <c r="E38" s="106">
        <v>3454</v>
      </c>
      <c r="F38" s="106">
        <v>5700</v>
      </c>
      <c r="G38" s="106">
        <v>5700</v>
      </c>
      <c r="H38" s="106">
        <v>5700</v>
      </c>
      <c r="I38" s="112">
        <v>5700</v>
      </c>
      <c r="J38" s="106">
        <v>5700</v>
      </c>
      <c r="K38" s="106">
        <v>5700</v>
      </c>
    </row>
    <row r="39" spans="1:11" ht="14.25" outlineLevel="1">
      <c r="A39" s="15">
        <v>41</v>
      </c>
      <c r="B39" s="15">
        <v>634002</v>
      </c>
      <c r="C39" s="15" t="s">
        <v>93</v>
      </c>
      <c r="D39" s="106">
        <v>2100</v>
      </c>
      <c r="E39" s="106">
        <v>8218</v>
      </c>
      <c r="F39" s="106">
        <v>5000</v>
      </c>
      <c r="G39" s="106">
        <v>5000</v>
      </c>
      <c r="H39" s="106">
        <v>5000</v>
      </c>
      <c r="I39" s="112">
        <v>5000</v>
      </c>
      <c r="J39" s="106">
        <v>8000</v>
      </c>
      <c r="K39" s="106">
        <v>8000</v>
      </c>
    </row>
    <row r="40" spans="1:11" ht="14.25" outlineLevel="1">
      <c r="A40" s="15">
        <v>41</v>
      </c>
      <c r="B40" s="15">
        <v>634005</v>
      </c>
      <c r="C40" s="15" t="s">
        <v>94</v>
      </c>
      <c r="D40" s="106">
        <v>150</v>
      </c>
      <c r="E40" s="106">
        <v>227</v>
      </c>
      <c r="F40" s="106">
        <v>300</v>
      </c>
      <c r="G40" s="106">
        <v>300</v>
      </c>
      <c r="H40" s="106">
        <v>300</v>
      </c>
      <c r="I40" s="112">
        <v>300</v>
      </c>
      <c r="J40" s="106">
        <v>300</v>
      </c>
      <c r="K40" s="106">
        <v>300</v>
      </c>
    </row>
    <row r="41" spans="1:11" ht="14.25" outlineLevel="1">
      <c r="A41" s="15">
        <v>41</v>
      </c>
      <c r="B41" s="15">
        <v>634004</v>
      </c>
      <c r="C41" s="15" t="s">
        <v>360</v>
      </c>
      <c r="D41" s="106">
        <v>1775</v>
      </c>
      <c r="E41" s="106">
        <v>1652</v>
      </c>
      <c r="F41" s="106">
        <v>500</v>
      </c>
      <c r="G41" s="106">
        <v>500</v>
      </c>
      <c r="H41" s="106">
        <v>500</v>
      </c>
      <c r="I41" s="112">
        <v>500</v>
      </c>
      <c r="J41" s="106">
        <v>500</v>
      </c>
      <c r="K41" s="106">
        <v>500</v>
      </c>
    </row>
    <row r="42" spans="1:11" ht="15">
      <c r="A42" s="12">
        <v>41</v>
      </c>
      <c r="B42" s="12">
        <v>634003</v>
      </c>
      <c r="C42" s="12" t="s">
        <v>95</v>
      </c>
      <c r="D42" s="104">
        <v>1387</v>
      </c>
      <c r="E42" s="104">
        <v>2436</v>
      </c>
      <c r="F42" s="104">
        <v>2100</v>
      </c>
      <c r="G42" s="104">
        <v>2100</v>
      </c>
      <c r="H42" s="104">
        <v>2100</v>
      </c>
      <c r="I42" s="114">
        <v>1458</v>
      </c>
      <c r="J42" s="104">
        <v>1458</v>
      </c>
      <c r="K42" s="104">
        <v>1458</v>
      </c>
    </row>
    <row r="43" spans="1:11" ht="15">
      <c r="A43" s="12">
        <v>41</v>
      </c>
      <c r="B43" s="12">
        <v>635</v>
      </c>
      <c r="C43" s="12" t="s">
        <v>96</v>
      </c>
      <c r="D43" s="104">
        <f aca="true" t="shared" si="7" ref="D43:K43">SUM(D44:D48)</f>
        <v>23252</v>
      </c>
      <c r="E43" s="104">
        <f t="shared" si="7"/>
        <v>23389</v>
      </c>
      <c r="F43" s="104">
        <f t="shared" si="7"/>
        <v>25500</v>
      </c>
      <c r="G43" s="104">
        <f t="shared" si="7"/>
        <v>25500</v>
      </c>
      <c r="H43" s="104">
        <f t="shared" si="7"/>
        <v>25500</v>
      </c>
      <c r="I43" s="114">
        <f t="shared" si="7"/>
        <v>26500</v>
      </c>
      <c r="J43" s="104">
        <f t="shared" si="7"/>
        <v>37300</v>
      </c>
      <c r="K43" s="104">
        <f t="shared" si="7"/>
        <v>37300</v>
      </c>
    </row>
    <row r="44" spans="1:11" ht="14.25" outlineLevel="1">
      <c r="A44" s="15">
        <v>41</v>
      </c>
      <c r="B44" s="15">
        <v>635001</v>
      </c>
      <c r="C44" s="15" t="s">
        <v>97</v>
      </c>
      <c r="D44" s="106"/>
      <c r="E44" s="106"/>
      <c r="F44" s="106">
        <v>500</v>
      </c>
      <c r="G44" s="106">
        <v>500</v>
      </c>
      <c r="H44" s="106">
        <v>500</v>
      </c>
      <c r="I44" s="112">
        <v>500</v>
      </c>
      <c r="J44" s="106">
        <v>500</v>
      </c>
      <c r="K44" s="106">
        <v>500</v>
      </c>
    </row>
    <row r="45" spans="1:11" ht="14.25" outlineLevel="1">
      <c r="A45" s="15">
        <v>41</v>
      </c>
      <c r="B45" s="15">
        <v>635002</v>
      </c>
      <c r="C45" s="15" t="s">
        <v>98</v>
      </c>
      <c r="D45" s="106"/>
      <c r="E45" s="106"/>
      <c r="F45" s="106">
        <v>1000</v>
      </c>
      <c r="G45" s="106">
        <v>1000</v>
      </c>
      <c r="H45" s="106">
        <v>1000</v>
      </c>
      <c r="I45" s="112">
        <v>2000</v>
      </c>
      <c r="J45" s="106">
        <v>1000</v>
      </c>
      <c r="K45" s="106">
        <v>1000</v>
      </c>
    </row>
    <row r="46" spans="1:11" ht="14.25" outlineLevel="1">
      <c r="A46" s="15">
        <v>41</v>
      </c>
      <c r="B46" s="15">
        <v>635004</v>
      </c>
      <c r="C46" s="15" t="s">
        <v>99</v>
      </c>
      <c r="D46" s="106">
        <v>3625</v>
      </c>
      <c r="E46" s="106">
        <v>3860</v>
      </c>
      <c r="F46" s="106">
        <v>2000</v>
      </c>
      <c r="G46" s="106">
        <v>2000</v>
      </c>
      <c r="H46" s="106">
        <v>2000</v>
      </c>
      <c r="I46" s="112">
        <v>2000</v>
      </c>
      <c r="J46" s="106">
        <v>10000</v>
      </c>
      <c r="K46" s="106">
        <v>10000</v>
      </c>
    </row>
    <row r="47" spans="1:11" ht="14.25" outlineLevel="1">
      <c r="A47" s="15">
        <v>41</v>
      </c>
      <c r="B47" s="15">
        <v>635005</v>
      </c>
      <c r="C47" s="15" t="s">
        <v>277</v>
      </c>
      <c r="D47" s="106">
        <v>19207</v>
      </c>
      <c r="E47" s="106">
        <v>19463</v>
      </c>
      <c r="F47" s="106">
        <v>20000</v>
      </c>
      <c r="G47" s="106">
        <v>20000</v>
      </c>
      <c r="H47" s="106">
        <v>20000</v>
      </c>
      <c r="I47" s="112">
        <v>20000</v>
      </c>
      <c r="J47" s="106">
        <v>23300</v>
      </c>
      <c r="K47" s="106">
        <v>23300</v>
      </c>
    </row>
    <row r="48" spans="1:11" ht="14.25" outlineLevel="1">
      <c r="A48" s="15">
        <v>41</v>
      </c>
      <c r="B48" s="15">
        <v>635006</v>
      </c>
      <c r="C48" s="15" t="s">
        <v>101</v>
      </c>
      <c r="D48" s="106">
        <v>420</v>
      </c>
      <c r="E48" s="106">
        <v>66</v>
      </c>
      <c r="F48" s="106">
        <v>2000</v>
      </c>
      <c r="G48" s="106">
        <v>2000</v>
      </c>
      <c r="H48" s="106">
        <v>2000</v>
      </c>
      <c r="I48" s="112">
        <v>2000</v>
      </c>
      <c r="J48" s="106">
        <v>2500</v>
      </c>
      <c r="K48" s="106">
        <v>2500</v>
      </c>
    </row>
    <row r="49" spans="1:11" ht="15">
      <c r="A49" s="12">
        <v>41</v>
      </c>
      <c r="B49" s="12">
        <v>636</v>
      </c>
      <c r="C49" s="12" t="s">
        <v>102</v>
      </c>
      <c r="D49" s="106">
        <f>SUM(D50)</f>
        <v>0</v>
      </c>
      <c r="E49" s="104">
        <f>SUM(E50)</f>
        <v>723</v>
      </c>
      <c r="F49" s="106">
        <f>SUM(F50)</f>
        <v>0</v>
      </c>
      <c r="G49" s="106">
        <f>SUM(G50)</f>
        <v>0</v>
      </c>
      <c r="H49" s="106"/>
      <c r="I49" s="112">
        <f>SUM(I50)</f>
        <v>750</v>
      </c>
      <c r="J49" s="106">
        <f>SUM(J50)</f>
        <v>750</v>
      </c>
      <c r="K49" s="106">
        <f>SUM(K50)</f>
        <v>750</v>
      </c>
    </row>
    <row r="50" spans="1:11" ht="14.25">
      <c r="A50" s="15">
        <v>41</v>
      </c>
      <c r="B50" s="15">
        <v>636001</v>
      </c>
      <c r="C50" s="15" t="s">
        <v>103</v>
      </c>
      <c r="D50" s="112">
        <v>0</v>
      </c>
      <c r="E50" s="112">
        <v>723</v>
      </c>
      <c r="F50" s="113">
        <v>0</v>
      </c>
      <c r="G50" s="113">
        <v>0</v>
      </c>
      <c r="H50" s="113">
        <v>700</v>
      </c>
      <c r="I50" s="112">
        <v>750</v>
      </c>
      <c r="J50" s="112">
        <v>750</v>
      </c>
      <c r="K50" s="113">
        <v>750</v>
      </c>
    </row>
    <row r="51" spans="1:11" ht="15">
      <c r="A51" s="12">
        <v>41</v>
      </c>
      <c r="B51" s="12">
        <v>637</v>
      </c>
      <c r="C51" s="12" t="s">
        <v>104</v>
      </c>
      <c r="D51" s="114">
        <f>SUM(D52:D67)</f>
        <v>186683</v>
      </c>
      <c r="E51" s="114">
        <f aca="true" t="shared" si="8" ref="E51:K51">SUM(E52:E69)</f>
        <v>164662</v>
      </c>
      <c r="F51" s="114">
        <f t="shared" si="8"/>
        <v>182802</v>
      </c>
      <c r="G51" s="114">
        <f t="shared" si="8"/>
        <v>192371</v>
      </c>
      <c r="H51" s="114">
        <f t="shared" si="8"/>
        <v>201477</v>
      </c>
      <c r="I51" s="114">
        <f t="shared" si="8"/>
        <v>235657</v>
      </c>
      <c r="J51" s="114">
        <f t="shared" si="8"/>
        <v>237655</v>
      </c>
      <c r="K51" s="114">
        <f t="shared" si="8"/>
        <v>242925</v>
      </c>
    </row>
    <row r="52" spans="1:11" ht="14.25">
      <c r="A52" s="15">
        <v>41</v>
      </c>
      <c r="B52" s="15">
        <v>637001</v>
      </c>
      <c r="C52" s="15" t="s">
        <v>105</v>
      </c>
      <c r="D52" s="106">
        <v>7370</v>
      </c>
      <c r="E52" s="106">
        <v>6977</v>
      </c>
      <c r="F52" s="107">
        <v>6000</v>
      </c>
      <c r="G52" s="107">
        <v>6000</v>
      </c>
      <c r="H52" s="107">
        <v>6000</v>
      </c>
      <c r="I52" s="112">
        <v>6000</v>
      </c>
      <c r="J52" s="106">
        <v>8000</v>
      </c>
      <c r="K52" s="106">
        <v>8000</v>
      </c>
    </row>
    <row r="53" spans="1:11" ht="14.25">
      <c r="A53" s="15">
        <v>41</v>
      </c>
      <c r="B53" s="15">
        <v>637002</v>
      </c>
      <c r="C53" s="15" t="s">
        <v>463</v>
      </c>
      <c r="D53" s="106"/>
      <c r="E53" s="106">
        <v>1426</v>
      </c>
      <c r="F53" s="107">
        <v>3000</v>
      </c>
      <c r="G53" s="107">
        <v>3000</v>
      </c>
      <c r="H53" s="107">
        <v>3000</v>
      </c>
      <c r="I53" s="112">
        <v>2000</v>
      </c>
      <c r="J53" s="106">
        <v>2000</v>
      </c>
      <c r="K53" s="106">
        <v>2000</v>
      </c>
    </row>
    <row r="54" spans="1:11" ht="14.25">
      <c r="A54" s="15">
        <v>41</v>
      </c>
      <c r="B54" s="15">
        <v>637003</v>
      </c>
      <c r="C54" s="15" t="s">
        <v>464</v>
      </c>
      <c r="D54" s="106">
        <v>135</v>
      </c>
      <c r="E54" s="106">
        <v>0</v>
      </c>
      <c r="F54" s="107">
        <v>1000</v>
      </c>
      <c r="G54" s="107">
        <v>1000</v>
      </c>
      <c r="H54" s="107">
        <v>1000</v>
      </c>
      <c r="I54" s="112">
        <v>1000</v>
      </c>
      <c r="J54" s="106">
        <v>1000</v>
      </c>
      <c r="K54" s="106">
        <v>1000</v>
      </c>
    </row>
    <row r="55" spans="1:11" ht="14.25">
      <c r="A55" s="15">
        <v>41</v>
      </c>
      <c r="B55" s="15">
        <v>637004</v>
      </c>
      <c r="C55" s="15" t="s">
        <v>106</v>
      </c>
      <c r="D55" s="106">
        <v>14886</v>
      </c>
      <c r="E55" s="106">
        <v>22109</v>
      </c>
      <c r="F55" s="107">
        <v>11000</v>
      </c>
      <c r="G55" s="107">
        <v>12394</v>
      </c>
      <c r="H55" s="107">
        <v>16000</v>
      </c>
      <c r="I55" s="112">
        <v>20000</v>
      </c>
      <c r="J55" s="106">
        <v>20000</v>
      </c>
      <c r="K55" s="106">
        <v>20000</v>
      </c>
    </row>
    <row r="56" spans="1:11" ht="14.25">
      <c r="A56" s="15">
        <v>41</v>
      </c>
      <c r="B56" s="15">
        <v>637005</v>
      </c>
      <c r="C56" s="15" t="s">
        <v>493</v>
      </c>
      <c r="D56" s="106">
        <v>55442</v>
      </c>
      <c r="E56" s="106">
        <v>17206</v>
      </c>
      <c r="F56" s="107">
        <v>8000</v>
      </c>
      <c r="G56" s="107">
        <v>8000</v>
      </c>
      <c r="H56" s="107">
        <v>8000</v>
      </c>
      <c r="I56" s="112">
        <v>7000</v>
      </c>
      <c r="J56" s="106">
        <v>20000</v>
      </c>
      <c r="K56" s="106">
        <v>20000</v>
      </c>
    </row>
    <row r="57" spans="1:11" ht="14.25">
      <c r="A57" s="15">
        <v>41</v>
      </c>
      <c r="B57" s="15">
        <v>637005</v>
      </c>
      <c r="C57" s="15" t="s">
        <v>494</v>
      </c>
      <c r="D57" s="106"/>
      <c r="E57" s="106"/>
      <c r="F57" s="107">
        <v>0</v>
      </c>
      <c r="G57" s="107">
        <v>0</v>
      </c>
      <c r="H57" s="107">
        <v>7500</v>
      </c>
      <c r="I57" s="112">
        <v>20000</v>
      </c>
      <c r="J57" s="106"/>
      <c r="K57" s="106"/>
    </row>
    <row r="58" spans="1:11" ht="14.25">
      <c r="A58" s="15">
        <v>41</v>
      </c>
      <c r="B58" s="15">
        <v>637006</v>
      </c>
      <c r="C58" s="15" t="s">
        <v>108</v>
      </c>
      <c r="D58" s="106">
        <v>3243</v>
      </c>
      <c r="E58" s="106"/>
      <c r="F58" s="106"/>
      <c r="G58" s="106"/>
      <c r="H58" s="106"/>
      <c r="I58" s="112">
        <v>0</v>
      </c>
      <c r="J58" s="106"/>
      <c r="K58" s="106"/>
    </row>
    <row r="59" spans="1:11" ht="14.25">
      <c r="A59" s="15">
        <v>41</v>
      </c>
      <c r="B59" s="15">
        <v>637009</v>
      </c>
      <c r="C59" s="15" t="s">
        <v>429</v>
      </c>
      <c r="D59" s="106"/>
      <c r="E59" s="106"/>
      <c r="F59" s="106"/>
      <c r="G59" s="106">
        <v>8175</v>
      </c>
      <c r="H59" s="106">
        <v>8175</v>
      </c>
      <c r="I59" s="112">
        <v>0</v>
      </c>
      <c r="J59" s="106"/>
      <c r="K59" s="106"/>
    </row>
    <row r="60" spans="1:11" ht="14.25">
      <c r="A60" s="15">
        <v>41</v>
      </c>
      <c r="B60" s="15">
        <v>637011</v>
      </c>
      <c r="C60" s="15" t="s">
        <v>109</v>
      </c>
      <c r="D60" s="106"/>
      <c r="E60" s="106">
        <v>1000</v>
      </c>
      <c r="F60" s="106">
        <v>500</v>
      </c>
      <c r="G60" s="106">
        <v>500</v>
      </c>
      <c r="H60" s="106">
        <v>500</v>
      </c>
      <c r="I60" s="112">
        <v>500</v>
      </c>
      <c r="J60" s="106">
        <v>500</v>
      </c>
      <c r="K60" s="106">
        <v>5000</v>
      </c>
    </row>
    <row r="61" spans="1:11" ht="14.25">
      <c r="A61" s="15">
        <v>41</v>
      </c>
      <c r="B61" s="15">
        <v>637012</v>
      </c>
      <c r="C61" s="15" t="s">
        <v>110</v>
      </c>
      <c r="D61" s="106">
        <v>2184</v>
      </c>
      <c r="E61" s="106"/>
      <c r="F61" s="106">
        <v>1500</v>
      </c>
      <c r="G61" s="106">
        <v>1500</v>
      </c>
      <c r="H61" s="106">
        <v>1500</v>
      </c>
      <c r="I61" s="112">
        <v>1000</v>
      </c>
      <c r="J61" s="106">
        <v>1500</v>
      </c>
      <c r="K61" s="106">
        <v>1500</v>
      </c>
    </row>
    <row r="62" spans="1:11" ht="14.25">
      <c r="A62" s="15">
        <v>41</v>
      </c>
      <c r="B62" s="15">
        <v>637014</v>
      </c>
      <c r="C62" s="15" t="s">
        <v>111</v>
      </c>
      <c r="D62" s="106">
        <v>21220</v>
      </c>
      <c r="E62" s="106">
        <v>23950</v>
      </c>
      <c r="F62" s="106">
        <v>26306</v>
      </c>
      <c r="G62" s="106">
        <v>26306</v>
      </c>
      <c r="H62" s="106">
        <v>26306</v>
      </c>
      <c r="I62" s="112">
        <v>36284</v>
      </c>
      <c r="J62" s="106">
        <v>40000</v>
      </c>
      <c r="K62" s="106">
        <v>40000</v>
      </c>
    </row>
    <row r="63" spans="1:11" ht="14.25">
      <c r="A63" s="15">
        <v>41</v>
      </c>
      <c r="B63" s="15">
        <v>637015</v>
      </c>
      <c r="C63" s="15" t="s">
        <v>112</v>
      </c>
      <c r="D63" s="106">
        <v>13039</v>
      </c>
      <c r="E63" s="106">
        <v>18706</v>
      </c>
      <c r="F63" s="106">
        <v>18500</v>
      </c>
      <c r="G63" s="106">
        <v>18500</v>
      </c>
      <c r="H63" s="106">
        <v>18500</v>
      </c>
      <c r="I63" s="112">
        <v>23193</v>
      </c>
      <c r="J63" s="106">
        <v>23193</v>
      </c>
      <c r="K63" s="106">
        <v>23193</v>
      </c>
    </row>
    <row r="64" spans="1:11" ht="14.25">
      <c r="A64" s="15">
        <v>41</v>
      </c>
      <c r="B64" s="15">
        <v>637016</v>
      </c>
      <c r="C64" s="15" t="s">
        <v>410</v>
      </c>
      <c r="D64" s="106">
        <v>7048</v>
      </c>
      <c r="E64" s="106">
        <v>7512</v>
      </c>
      <c r="F64" s="106">
        <v>7540</v>
      </c>
      <c r="G64" s="106">
        <v>7540</v>
      </c>
      <c r="H64" s="106">
        <v>7540</v>
      </c>
      <c r="I64" s="112">
        <v>9306</v>
      </c>
      <c r="J64" s="106">
        <v>10230</v>
      </c>
      <c r="K64" s="106">
        <v>11000</v>
      </c>
    </row>
    <row r="65" spans="1:11" ht="14.25">
      <c r="A65" s="15">
        <v>41</v>
      </c>
      <c r="B65" s="15">
        <v>637026</v>
      </c>
      <c r="C65" s="15" t="s">
        <v>113</v>
      </c>
      <c r="D65" s="106">
        <v>35494</v>
      </c>
      <c r="E65" s="106">
        <v>28653</v>
      </c>
      <c r="F65" s="106">
        <v>37260</v>
      </c>
      <c r="G65" s="106">
        <v>37260</v>
      </c>
      <c r="H65" s="106">
        <v>37260</v>
      </c>
      <c r="I65" s="112">
        <v>33180</v>
      </c>
      <c r="J65" s="106">
        <v>35000</v>
      </c>
      <c r="K65" s="106">
        <v>35000</v>
      </c>
    </row>
    <row r="66" spans="1:11" ht="14.25">
      <c r="A66" s="15"/>
      <c r="B66" s="15">
        <v>620</v>
      </c>
      <c r="C66" s="15" t="s">
        <v>495</v>
      </c>
      <c r="D66" s="106">
        <v>10022</v>
      </c>
      <c r="E66" s="106">
        <v>6243</v>
      </c>
      <c r="F66" s="106">
        <v>12196</v>
      </c>
      <c r="G66" s="106">
        <v>12196</v>
      </c>
      <c r="H66" s="106">
        <v>12196</v>
      </c>
      <c r="I66" s="112">
        <v>10858</v>
      </c>
      <c r="J66" s="106">
        <v>12232</v>
      </c>
      <c r="K66" s="106">
        <v>12232</v>
      </c>
    </row>
    <row r="67" spans="1:11" ht="14.25">
      <c r="A67" s="15">
        <v>41</v>
      </c>
      <c r="B67" s="15">
        <v>637027</v>
      </c>
      <c r="C67" s="15" t="s">
        <v>307</v>
      </c>
      <c r="D67" s="106">
        <v>16600</v>
      </c>
      <c r="E67" s="106"/>
      <c r="F67" s="106">
        <v>30000</v>
      </c>
      <c r="G67" s="106">
        <v>30000</v>
      </c>
      <c r="H67" s="106">
        <v>30000</v>
      </c>
      <c r="I67" s="112">
        <v>37670</v>
      </c>
      <c r="J67" s="106">
        <v>38000</v>
      </c>
      <c r="K67" s="106">
        <v>38000</v>
      </c>
    </row>
    <row r="68" spans="1:12" ht="14.25">
      <c r="A68" s="15"/>
      <c r="B68" s="15">
        <v>620</v>
      </c>
      <c r="C68" s="15" t="s">
        <v>388</v>
      </c>
      <c r="D68" s="106"/>
      <c r="E68" s="106">
        <v>30880</v>
      </c>
      <c r="F68" s="107"/>
      <c r="G68" s="107"/>
      <c r="H68" s="107"/>
      <c r="I68" s="112">
        <v>13166</v>
      </c>
      <c r="J68" s="106">
        <v>11000</v>
      </c>
      <c r="K68" s="106">
        <v>11000</v>
      </c>
      <c r="L68" s="194"/>
    </row>
    <row r="69" spans="1:11" ht="14.25">
      <c r="A69" s="15"/>
      <c r="B69" s="15">
        <v>637</v>
      </c>
      <c r="C69" s="15" t="s">
        <v>496</v>
      </c>
      <c r="D69" s="106"/>
      <c r="E69" s="106"/>
      <c r="F69" s="107">
        <v>20000</v>
      </c>
      <c r="G69" s="107">
        <v>20000</v>
      </c>
      <c r="H69" s="107">
        <v>18000</v>
      </c>
      <c r="I69" s="112">
        <v>14500</v>
      </c>
      <c r="J69" s="106">
        <v>15000</v>
      </c>
      <c r="K69" s="106">
        <v>15000</v>
      </c>
    </row>
    <row r="70" spans="1:11" ht="15">
      <c r="A70" s="11">
        <v>41</v>
      </c>
      <c r="B70" s="11">
        <v>642</v>
      </c>
      <c r="C70" s="11" t="s">
        <v>114</v>
      </c>
      <c r="D70" s="115">
        <f>SUM(D71:D74)</f>
        <v>18070</v>
      </c>
      <c r="E70" s="115">
        <f>SUM(E71:E74)</f>
        <v>2104</v>
      </c>
      <c r="F70" s="115">
        <f>SUM(F71:F74)</f>
        <v>0</v>
      </c>
      <c r="G70" s="115">
        <f>SUM(G71:G74)</f>
        <v>0</v>
      </c>
      <c r="H70" s="115">
        <f>SUM(H71:H72)</f>
        <v>4869</v>
      </c>
      <c r="I70" s="199">
        <f>SUM(I71:I72)</f>
        <v>7500</v>
      </c>
      <c r="J70" s="115">
        <f>SUM(J71:J72)</f>
        <v>1800</v>
      </c>
      <c r="K70" s="115">
        <f>SUM(K71:K72)</f>
        <v>1800</v>
      </c>
    </row>
    <row r="71" spans="1:11" ht="14.25" outlineLevel="1">
      <c r="A71" s="15">
        <v>41</v>
      </c>
      <c r="B71" s="15">
        <v>642015</v>
      </c>
      <c r="C71" s="15" t="s">
        <v>115</v>
      </c>
      <c r="D71" s="106">
        <v>376</v>
      </c>
      <c r="E71" s="106">
        <v>2104</v>
      </c>
      <c r="F71" s="106">
        <v>0</v>
      </c>
      <c r="G71" s="106">
        <v>0</v>
      </c>
      <c r="H71" s="106">
        <v>1500</v>
      </c>
      <c r="I71" s="112">
        <v>0</v>
      </c>
      <c r="J71" s="106">
        <v>1800</v>
      </c>
      <c r="K71" s="106">
        <v>1800</v>
      </c>
    </row>
    <row r="72" spans="1:11" ht="14.25" outlineLevel="1">
      <c r="A72" s="15">
        <v>41</v>
      </c>
      <c r="B72" s="15">
        <v>642012</v>
      </c>
      <c r="C72" s="15" t="s">
        <v>116</v>
      </c>
      <c r="D72" s="108">
        <v>8700</v>
      </c>
      <c r="E72" s="108"/>
      <c r="F72" s="108"/>
      <c r="G72" s="108"/>
      <c r="H72" s="106">
        <v>3369</v>
      </c>
      <c r="I72" s="112">
        <v>7500</v>
      </c>
      <c r="J72" s="108"/>
      <c r="K72" s="108"/>
    </row>
    <row r="73" spans="1:11" ht="14.25" outlineLevel="1">
      <c r="A73" s="15">
        <v>41</v>
      </c>
      <c r="B73" s="15">
        <v>620</v>
      </c>
      <c r="C73" s="15" t="s">
        <v>332</v>
      </c>
      <c r="D73" s="108">
        <v>1310</v>
      </c>
      <c r="E73" s="108"/>
      <c r="F73" s="108"/>
      <c r="G73" s="108"/>
      <c r="H73" s="108"/>
      <c r="I73" s="197"/>
      <c r="J73" s="108"/>
      <c r="K73" s="108"/>
    </row>
    <row r="74" spans="1:11" ht="14.25" outlineLevel="1">
      <c r="A74" s="15">
        <v>41</v>
      </c>
      <c r="B74" s="15">
        <v>642012</v>
      </c>
      <c r="C74" s="15" t="s">
        <v>331</v>
      </c>
      <c r="D74" s="108">
        <v>7684</v>
      </c>
      <c r="E74" s="108"/>
      <c r="F74" s="108"/>
      <c r="G74" s="108"/>
      <c r="H74" s="108"/>
      <c r="I74" s="197"/>
      <c r="J74" s="108"/>
      <c r="K74" s="108"/>
    </row>
    <row r="75" spans="1:11" ht="14.25">
      <c r="A75" s="38"/>
      <c r="B75" s="38"/>
      <c r="C75" s="38"/>
      <c r="D75" s="116"/>
      <c r="E75" s="116"/>
      <c r="F75" s="116"/>
      <c r="G75" s="116"/>
      <c r="H75" s="116"/>
      <c r="I75" s="116"/>
      <c r="J75" s="116"/>
      <c r="K75" s="116"/>
    </row>
    <row r="76" spans="1:11" ht="15">
      <c r="A76" s="90"/>
      <c r="B76" s="90" t="s">
        <v>59</v>
      </c>
      <c r="C76" s="90"/>
      <c r="D76" s="101" t="s">
        <v>1</v>
      </c>
      <c r="E76" s="181" t="s">
        <v>1</v>
      </c>
      <c r="F76" s="181" t="s">
        <v>420</v>
      </c>
      <c r="G76" s="183" t="s">
        <v>426</v>
      </c>
      <c r="H76" s="183" t="s">
        <v>318</v>
      </c>
      <c r="I76" s="183" t="s">
        <v>3</v>
      </c>
      <c r="J76" s="181" t="s">
        <v>3</v>
      </c>
      <c r="K76" s="181" t="s">
        <v>3</v>
      </c>
    </row>
    <row r="77" spans="1:11" ht="15">
      <c r="A77" s="33"/>
      <c r="B77" s="33"/>
      <c r="C77" s="33"/>
      <c r="D77" s="102">
        <v>2015</v>
      </c>
      <c r="E77" s="182">
        <v>2016</v>
      </c>
      <c r="F77" s="182">
        <v>2017</v>
      </c>
      <c r="G77" s="182" t="s">
        <v>432</v>
      </c>
      <c r="H77" s="182" t="s">
        <v>511</v>
      </c>
      <c r="I77" s="182">
        <v>2018</v>
      </c>
      <c r="J77" s="182">
        <v>2019</v>
      </c>
      <c r="K77" s="182">
        <v>2020</v>
      </c>
    </row>
    <row r="78" spans="1:11" ht="15">
      <c r="A78" s="19"/>
      <c r="B78" s="19" t="s">
        <v>117</v>
      </c>
      <c r="C78" s="19" t="s">
        <v>368</v>
      </c>
      <c r="D78" s="117">
        <f aca="true" t="shared" si="9" ref="D78:K78">SUM(D79:D82)</f>
        <v>5602</v>
      </c>
      <c r="E78" s="117">
        <f t="shared" si="9"/>
        <v>7078</v>
      </c>
      <c r="F78" s="117">
        <f t="shared" si="9"/>
        <v>5900</v>
      </c>
      <c r="G78" s="117">
        <f t="shared" si="9"/>
        <v>5900</v>
      </c>
      <c r="H78" s="117">
        <f t="shared" si="9"/>
        <v>5900</v>
      </c>
      <c r="I78" s="117">
        <f t="shared" si="9"/>
        <v>7600</v>
      </c>
      <c r="J78" s="117">
        <f t="shared" si="9"/>
        <v>7800</v>
      </c>
      <c r="K78" s="118">
        <f t="shared" si="9"/>
        <v>6800</v>
      </c>
    </row>
    <row r="79" spans="1:11" ht="14.25">
      <c r="A79" s="15">
        <v>41</v>
      </c>
      <c r="B79" s="15">
        <v>637005</v>
      </c>
      <c r="C79" s="15" t="s">
        <v>118</v>
      </c>
      <c r="D79" s="119">
        <v>3607</v>
      </c>
      <c r="E79" s="119">
        <v>3701</v>
      </c>
      <c r="F79" s="119">
        <v>3800</v>
      </c>
      <c r="G79" s="119">
        <v>3800</v>
      </c>
      <c r="H79" s="119">
        <v>3800</v>
      </c>
      <c r="I79" s="119">
        <v>3800</v>
      </c>
      <c r="J79" s="119">
        <v>3800</v>
      </c>
      <c r="K79" s="119">
        <v>3800</v>
      </c>
    </row>
    <row r="80" spans="1:11" ht="14.25">
      <c r="A80" s="15">
        <v>41</v>
      </c>
      <c r="B80" s="15">
        <v>637012</v>
      </c>
      <c r="C80" s="15" t="s">
        <v>110</v>
      </c>
      <c r="D80" s="119">
        <v>1751</v>
      </c>
      <c r="E80" s="119">
        <v>2765</v>
      </c>
      <c r="F80" s="119">
        <v>2000</v>
      </c>
      <c r="G80" s="119">
        <v>2000</v>
      </c>
      <c r="H80" s="119">
        <v>2000</v>
      </c>
      <c r="I80" s="119">
        <v>2500</v>
      </c>
      <c r="J80" s="119">
        <v>2450</v>
      </c>
      <c r="K80" s="119">
        <v>2450</v>
      </c>
    </row>
    <row r="81" spans="1:11" ht="14.25">
      <c r="A81" s="15">
        <v>41</v>
      </c>
      <c r="B81" s="15">
        <v>637035</v>
      </c>
      <c r="C81" s="15" t="s">
        <v>119</v>
      </c>
      <c r="D81" s="119">
        <v>244</v>
      </c>
      <c r="E81" s="119">
        <v>38</v>
      </c>
      <c r="F81" s="119">
        <v>100</v>
      </c>
      <c r="G81" s="119">
        <v>100</v>
      </c>
      <c r="H81" s="119">
        <v>100</v>
      </c>
      <c r="I81" s="119">
        <v>100</v>
      </c>
      <c r="J81" s="119">
        <v>550</v>
      </c>
      <c r="K81" s="119">
        <v>550</v>
      </c>
    </row>
    <row r="82" spans="1:11" ht="14.25">
      <c r="A82" s="15">
        <v>41</v>
      </c>
      <c r="B82" s="15">
        <v>651004</v>
      </c>
      <c r="C82" s="15" t="s">
        <v>486</v>
      </c>
      <c r="D82" s="106"/>
      <c r="E82" s="106">
        <v>574</v>
      </c>
      <c r="F82" s="106"/>
      <c r="G82" s="106"/>
      <c r="H82" s="106"/>
      <c r="I82" s="106">
        <v>1200</v>
      </c>
      <c r="J82" s="106">
        <v>1000</v>
      </c>
      <c r="K82" s="106">
        <v>0</v>
      </c>
    </row>
    <row r="83" spans="1:11" ht="14.25">
      <c r="A83" s="38"/>
      <c r="B83" s="38"/>
      <c r="C83" s="38"/>
      <c r="D83" s="120"/>
      <c r="E83" s="120"/>
      <c r="F83" s="120"/>
      <c r="G83" s="120"/>
      <c r="H83" s="120"/>
      <c r="I83" s="120"/>
      <c r="J83" s="120"/>
      <c r="K83" s="120"/>
    </row>
    <row r="84" spans="1:11" ht="15">
      <c r="A84" s="90"/>
      <c r="B84" s="90" t="s">
        <v>59</v>
      </c>
      <c r="C84" s="90"/>
      <c r="D84" s="101" t="s">
        <v>1</v>
      </c>
      <c r="E84" s="181" t="s">
        <v>1</v>
      </c>
      <c r="F84" s="181" t="s">
        <v>420</v>
      </c>
      <c r="G84" s="181" t="s">
        <v>430</v>
      </c>
      <c r="H84" s="183" t="s">
        <v>318</v>
      </c>
      <c r="I84" s="183" t="s">
        <v>3</v>
      </c>
      <c r="J84" s="181" t="s">
        <v>3</v>
      </c>
      <c r="K84" s="181" t="s">
        <v>3</v>
      </c>
    </row>
    <row r="85" spans="1:11" ht="15">
      <c r="A85" s="33"/>
      <c r="B85" s="33"/>
      <c r="C85" s="33"/>
      <c r="D85" s="102">
        <v>2015</v>
      </c>
      <c r="E85" s="182">
        <v>2016</v>
      </c>
      <c r="F85" s="182">
        <v>2017</v>
      </c>
      <c r="G85" s="182" t="s">
        <v>431</v>
      </c>
      <c r="H85" s="182" t="s">
        <v>511</v>
      </c>
      <c r="I85" s="182">
        <v>2018</v>
      </c>
      <c r="J85" s="182">
        <v>2019</v>
      </c>
      <c r="K85" s="182">
        <v>2020</v>
      </c>
    </row>
    <row r="86" spans="1:11" ht="15">
      <c r="A86" s="19"/>
      <c r="B86" s="19" t="s">
        <v>120</v>
      </c>
      <c r="C86" s="19" t="s">
        <v>413</v>
      </c>
      <c r="D86" s="117">
        <f>D87+D92+D101+D103</f>
        <v>18809</v>
      </c>
      <c r="E86" s="117">
        <f aca="true" t="shared" si="10" ref="E86:K86">E87+E92+E101+E103</f>
        <v>19770</v>
      </c>
      <c r="F86" s="117">
        <f t="shared" si="10"/>
        <v>20534</v>
      </c>
      <c r="G86" s="117">
        <f t="shared" si="10"/>
        <v>20534</v>
      </c>
      <c r="H86" s="117">
        <f t="shared" si="10"/>
        <v>20534</v>
      </c>
      <c r="I86" s="117">
        <f t="shared" si="10"/>
        <v>29930</v>
      </c>
      <c r="J86" s="117">
        <f t="shared" si="10"/>
        <v>31227</v>
      </c>
      <c r="K86" s="117">
        <f t="shared" si="10"/>
        <v>32356</v>
      </c>
    </row>
    <row r="87" spans="1:11" ht="15">
      <c r="A87" s="12">
        <v>41</v>
      </c>
      <c r="B87" s="12">
        <v>610</v>
      </c>
      <c r="C87" s="12" t="s">
        <v>121</v>
      </c>
      <c r="D87" s="114">
        <f aca="true" t="shared" si="11" ref="D87:K87">SUM(D88:D91)</f>
        <v>13434</v>
      </c>
      <c r="E87" s="114">
        <f t="shared" si="11"/>
        <v>13474</v>
      </c>
      <c r="F87" s="114">
        <f t="shared" si="11"/>
        <v>13512</v>
      </c>
      <c r="G87" s="114">
        <f t="shared" si="11"/>
        <v>13512</v>
      </c>
      <c r="H87" s="114">
        <f t="shared" si="11"/>
        <v>13512</v>
      </c>
      <c r="I87" s="114">
        <f t="shared" si="11"/>
        <v>14768</v>
      </c>
      <c r="J87" s="114">
        <f t="shared" si="11"/>
        <v>15359</v>
      </c>
      <c r="K87" s="114">
        <f t="shared" si="11"/>
        <v>15973</v>
      </c>
    </row>
    <row r="88" spans="1:11" ht="14.25" outlineLevel="1">
      <c r="A88" s="15">
        <v>41</v>
      </c>
      <c r="B88" s="15">
        <v>611</v>
      </c>
      <c r="C88" s="15" t="s">
        <v>62</v>
      </c>
      <c r="D88" s="106">
        <v>7514</v>
      </c>
      <c r="E88" s="106">
        <v>6983</v>
      </c>
      <c r="F88" s="112">
        <v>13512</v>
      </c>
      <c r="G88" s="112">
        <v>13512</v>
      </c>
      <c r="H88" s="112">
        <v>13512</v>
      </c>
      <c r="I88" s="112">
        <v>14768</v>
      </c>
      <c r="J88" s="106">
        <v>15359</v>
      </c>
      <c r="K88" s="106">
        <v>15973</v>
      </c>
    </row>
    <row r="89" spans="1:11" ht="14.25" outlineLevel="1">
      <c r="A89" s="15">
        <v>41</v>
      </c>
      <c r="B89" s="15">
        <v>612</v>
      </c>
      <c r="C89" s="15" t="s">
        <v>63</v>
      </c>
      <c r="D89" s="106">
        <v>2550</v>
      </c>
      <c r="E89" s="106">
        <v>2636</v>
      </c>
      <c r="F89" s="106"/>
      <c r="G89" s="106"/>
      <c r="H89" s="106"/>
      <c r="I89" s="112"/>
      <c r="J89" s="106"/>
      <c r="K89" s="106"/>
    </row>
    <row r="90" spans="1:11" ht="14.25" outlineLevel="1">
      <c r="A90" s="15">
        <v>41</v>
      </c>
      <c r="B90" s="15">
        <v>614</v>
      </c>
      <c r="C90" s="15" t="s">
        <v>65</v>
      </c>
      <c r="D90" s="106">
        <v>2231</v>
      </c>
      <c r="E90" s="106">
        <v>2447</v>
      </c>
      <c r="F90" s="106"/>
      <c r="G90" s="106"/>
      <c r="H90" s="106"/>
      <c r="I90" s="112"/>
      <c r="J90" s="106"/>
      <c r="K90" s="106"/>
    </row>
    <row r="91" spans="1:11" ht="14.25" outlineLevel="1">
      <c r="A91" s="15">
        <v>41</v>
      </c>
      <c r="B91" s="15">
        <v>615</v>
      </c>
      <c r="C91" s="15" t="s">
        <v>66</v>
      </c>
      <c r="D91" s="106">
        <v>1139</v>
      </c>
      <c r="E91" s="106">
        <v>1408</v>
      </c>
      <c r="F91" s="106"/>
      <c r="G91" s="106"/>
      <c r="H91" s="106"/>
      <c r="I91" s="112"/>
      <c r="J91" s="106"/>
      <c r="K91" s="106"/>
    </row>
    <row r="92" spans="1:11" ht="15">
      <c r="A92" s="12">
        <v>41</v>
      </c>
      <c r="B92" s="12">
        <v>620</v>
      </c>
      <c r="C92" s="12" t="s">
        <v>67</v>
      </c>
      <c r="D92" s="104">
        <f aca="true" t="shared" si="12" ref="D92:K92">SUM(D93:D100)</f>
        <v>4713</v>
      </c>
      <c r="E92" s="104">
        <f t="shared" si="12"/>
        <v>4889</v>
      </c>
      <c r="F92" s="104">
        <f t="shared" si="12"/>
        <v>4722</v>
      </c>
      <c r="G92" s="104">
        <f t="shared" si="12"/>
        <v>4722</v>
      </c>
      <c r="H92" s="104">
        <f t="shared" si="12"/>
        <v>4722</v>
      </c>
      <c r="I92" s="114">
        <f>SUM(I93:I100)</f>
        <v>5162</v>
      </c>
      <c r="J92" s="104">
        <f t="shared" si="12"/>
        <v>5368</v>
      </c>
      <c r="K92" s="104">
        <f t="shared" si="12"/>
        <v>5583</v>
      </c>
    </row>
    <row r="93" spans="1:11" ht="14.25" outlineLevel="1">
      <c r="A93" s="15">
        <v>41</v>
      </c>
      <c r="B93" s="15" t="s">
        <v>68</v>
      </c>
      <c r="C93" s="15" t="s">
        <v>69</v>
      </c>
      <c r="D93" s="112">
        <v>1389</v>
      </c>
      <c r="E93" s="112">
        <v>1478</v>
      </c>
      <c r="F93" s="112">
        <v>1351</v>
      </c>
      <c r="G93" s="112">
        <v>1351</v>
      </c>
      <c r="H93" s="112">
        <v>1351</v>
      </c>
      <c r="I93" s="112">
        <v>5162</v>
      </c>
      <c r="J93" s="112">
        <v>5368</v>
      </c>
      <c r="K93" s="112">
        <v>5583</v>
      </c>
    </row>
    <row r="94" spans="1:11" ht="14.25" outlineLevel="1">
      <c r="A94" s="15">
        <v>41</v>
      </c>
      <c r="B94" s="15">
        <v>625001</v>
      </c>
      <c r="C94" s="15" t="s">
        <v>142</v>
      </c>
      <c r="D94" s="106">
        <v>186</v>
      </c>
      <c r="E94" s="106">
        <v>175</v>
      </c>
      <c r="F94" s="112">
        <v>189</v>
      </c>
      <c r="G94" s="112">
        <v>189</v>
      </c>
      <c r="H94" s="112">
        <v>189</v>
      </c>
      <c r="I94" s="112"/>
      <c r="J94" s="106"/>
      <c r="K94" s="106"/>
    </row>
    <row r="95" spans="1:11" ht="14.25" outlineLevel="1">
      <c r="A95" s="15">
        <v>41</v>
      </c>
      <c r="B95" s="15">
        <v>625002</v>
      </c>
      <c r="C95" s="15" t="s">
        <v>71</v>
      </c>
      <c r="D95" s="106">
        <v>1865</v>
      </c>
      <c r="E95" s="106">
        <v>1923</v>
      </c>
      <c r="F95" s="112">
        <v>1892</v>
      </c>
      <c r="G95" s="112">
        <v>1892</v>
      </c>
      <c r="H95" s="112">
        <v>1892</v>
      </c>
      <c r="I95" s="112"/>
      <c r="J95" s="106"/>
      <c r="K95" s="106"/>
    </row>
    <row r="96" spans="1:11" ht="14.25" outlineLevel="1">
      <c r="A96" s="15">
        <v>41</v>
      </c>
      <c r="B96" s="15">
        <v>625003</v>
      </c>
      <c r="C96" s="15" t="s">
        <v>72</v>
      </c>
      <c r="D96" s="106">
        <v>107</v>
      </c>
      <c r="E96" s="106">
        <v>110</v>
      </c>
      <c r="F96" s="112">
        <v>108</v>
      </c>
      <c r="G96" s="112">
        <v>108</v>
      </c>
      <c r="H96" s="112">
        <v>108</v>
      </c>
      <c r="I96" s="112"/>
      <c r="J96" s="106"/>
      <c r="K96" s="106"/>
    </row>
    <row r="97" spans="1:11" ht="14.25" outlineLevel="1">
      <c r="A97" s="15">
        <v>41</v>
      </c>
      <c r="B97" s="15">
        <v>625004</v>
      </c>
      <c r="C97" s="15" t="s">
        <v>73</v>
      </c>
      <c r="D97" s="106">
        <v>400</v>
      </c>
      <c r="E97" s="106">
        <v>412</v>
      </c>
      <c r="F97" s="112">
        <v>405</v>
      </c>
      <c r="G97" s="112">
        <v>405</v>
      </c>
      <c r="H97" s="112">
        <v>405</v>
      </c>
      <c r="I97" s="112"/>
      <c r="J97" s="106"/>
      <c r="K97" s="106"/>
    </row>
    <row r="98" spans="1:11" ht="14.25" outlineLevel="1">
      <c r="A98" s="15">
        <v>41</v>
      </c>
      <c r="B98" s="15">
        <v>625005</v>
      </c>
      <c r="C98" s="15" t="s">
        <v>74</v>
      </c>
      <c r="D98" s="106">
        <v>133</v>
      </c>
      <c r="E98" s="106">
        <v>138</v>
      </c>
      <c r="F98" s="112">
        <v>135</v>
      </c>
      <c r="G98" s="112">
        <v>135</v>
      </c>
      <c r="H98" s="112">
        <v>135</v>
      </c>
      <c r="I98" s="112"/>
      <c r="J98" s="106"/>
      <c r="K98" s="106"/>
    </row>
    <row r="99" spans="1:11" ht="14.25" outlineLevel="1">
      <c r="A99" s="15">
        <v>41</v>
      </c>
      <c r="B99" s="15">
        <v>625007</v>
      </c>
      <c r="C99" s="15" t="s">
        <v>122</v>
      </c>
      <c r="D99" s="106">
        <v>633</v>
      </c>
      <c r="E99" s="106">
        <v>653</v>
      </c>
      <c r="F99" s="112">
        <v>642</v>
      </c>
      <c r="G99" s="112">
        <v>642</v>
      </c>
      <c r="H99" s="112">
        <v>642</v>
      </c>
      <c r="I99" s="112"/>
      <c r="J99" s="106"/>
      <c r="K99" s="106"/>
    </row>
    <row r="100" spans="1:11" ht="14.25" outlineLevel="1">
      <c r="A100" s="15">
        <v>41</v>
      </c>
      <c r="B100" s="15">
        <v>627</v>
      </c>
      <c r="C100" s="15" t="s">
        <v>284</v>
      </c>
      <c r="D100" s="106"/>
      <c r="E100" s="106"/>
      <c r="F100" s="106"/>
      <c r="G100" s="106"/>
      <c r="H100" s="106"/>
      <c r="I100" s="112"/>
      <c r="J100" s="106"/>
      <c r="K100" s="106"/>
    </row>
    <row r="101" spans="1:11" ht="15">
      <c r="A101" s="12">
        <v>41</v>
      </c>
      <c r="B101" s="12">
        <v>630</v>
      </c>
      <c r="C101" s="12" t="s">
        <v>76</v>
      </c>
      <c r="D101" s="121">
        <f>D102</f>
        <v>662</v>
      </c>
      <c r="E101" s="121">
        <f aca="true" t="shared" si="13" ref="E101:K101">E102</f>
        <v>411</v>
      </c>
      <c r="F101" s="121">
        <f t="shared" si="13"/>
        <v>1200</v>
      </c>
      <c r="G101" s="121">
        <f t="shared" si="13"/>
        <v>1200</v>
      </c>
      <c r="H101" s="121">
        <f t="shared" si="13"/>
        <v>1200</v>
      </c>
      <c r="I101" s="121">
        <f t="shared" si="13"/>
        <v>1000</v>
      </c>
      <c r="J101" s="121">
        <f t="shared" si="13"/>
        <v>1000</v>
      </c>
      <c r="K101" s="121">
        <f t="shared" si="13"/>
        <v>1000</v>
      </c>
    </row>
    <row r="102" spans="1:11" ht="14.25">
      <c r="A102" s="15">
        <v>41</v>
      </c>
      <c r="B102" s="15">
        <v>632</v>
      </c>
      <c r="C102" s="15" t="s">
        <v>123</v>
      </c>
      <c r="D102" s="106">
        <v>662</v>
      </c>
      <c r="E102" s="106">
        <v>411</v>
      </c>
      <c r="F102" s="106">
        <v>1200</v>
      </c>
      <c r="G102" s="106">
        <v>1200</v>
      </c>
      <c r="H102" s="106">
        <v>1200</v>
      </c>
      <c r="I102" s="112">
        <v>1000</v>
      </c>
      <c r="J102" s="106">
        <v>1000</v>
      </c>
      <c r="K102" s="106">
        <v>1000</v>
      </c>
    </row>
    <row r="103" spans="1:11" ht="15">
      <c r="A103" s="34">
        <v>41</v>
      </c>
      <c r="B103" s="34">
        <v>640</v>
      </c>
      <c r="C103" s="34" t="s">
        <v>363</v>
      </c>
      <c r="D103" s="104">
        <f>D104</f>
        <v>0</v>
      </c>
      <c r="E103" s="104">
        <f aca="true" t="shared" si="14" ref="E103:K103">E104</f>
        <v>996</v>
      </c>
      <c r="F103" s="104">
        <f t="shared" si="14"/>
        <v>1100</v>
      </c>
      <c r="G103" s="104">
        <f t="shared" si="14"/>
        <v>1100</v>
      </c>
      <c r="H103" s="104">
        <f t="shared" si="14"/>
        <v>1100</v>
      </c>
      <c r="I103" s="104">
        <f t="shared" si="14"/>
        <v>9000</v>
      </c>
      <c r="J103" s="104">
        <f t="shared" si="14"/>
        <v>9500</v>
      </c>
      <c r="K103" s="104">
        <f t="shared" si="14"/>
        <v>9800</v>
      </c>
    </row>
    <row r="104" spans="1:11" ht="14.25">
      <c r="A104" s="41">
        <v>41</v>
      </c>
      <c r="B104" s="41">
        <v>641001</v>
      </c>
      <c r="C104" s="41" t="s">
        <v>363</v>
      </c>
      <c r="D104" s="106">
        <v>0</v>
      </c>
      <c r="E104" s="106">
        <v>996</v>
      </c>
      <c r="F104" s="107">
        <v>1100</v>
      </c>
      <c r="G104" s="107">
        <v>1100</v>
      </c>
      <c r="H104" s="107">
        <v>1100</v>
      </c>
      <c r="I104" s="112">
        <v>9000</v>
      </c>
      <c r="J104" s="106">
        <v>9500</v>
      </c>
      <c r="K104" s="106">
        <v>9800</v>
      </c>
    </row>
    <row r="105" spans="1:11" ht="15">
      <c r="A105" s="83"/>
      <c r="B105" s="83"/>
      <c r="C105" s="83"/>
      <c r="D105" s="122"/>
      <c r="E105" s="122"/>
      <c r="F105" s="122"/>
      <c r="G105" s="122"/>
      <c r="H105" s="122"/>
      <c r="I105" s="122"/>
      <c r="J105" s="122"/>
      <c r="K105" s="122"/>
    </row>
    <row r="106" spans="1:11" ht="15">
      <c r="A106" s="90"/>
      <c r="B106" s="90" t="s">
        <v>59</v>
      </c>
      <c r="C106" s="90"/>
      <c r="D106" s="101" t="s">
        <v>1</v>
      </c>
      <c r="E106" s="181" t="s">
        <v>1</v>
      </c>
      <c r="F106" s="181" t="s">
        <v>420</v>
      </c>
      <c r="G106" s="181" t="s">
        <v>430</v>
      </c>
      <c r="H106" s="183" t="s">
        <v>318</v>
      </c>
      <c r="I106" s="183" t="s">
        <v>3</v>
      </c>
      <c r="J106" s="181" t="s">
        <v>3</v>
      </c>
      <c r="K106" s="181" t="s">
        <v>3</v>
      </c>
    </row>
    <row r="107" spans="1:11" ht="15">
      <c r="A107" s="33"/>
      <c r="B107" s="33"/>
      <c r="C107" s="33"/>
      <c r="D107" s="102">
        <v>2015</v>
      </c>
      <c r="E107" s="182">
        <v>2016</v>
      </c>
      <c r="F107" s="182">
        <v>2017</v>
      </c>
      <c r="G107" s="182" t="s">
        <v>431</v>
      </c>
      <c r="H107" s="182" t="s">
        <v>511</v>
      </c>
      <c r="I107" s="182">
        <v>2018</v>
      </c>
      <c r="J107" s="182">
        <v>2019</v>
      </c>
      <c r="K107" s="182">
        <v>2020</v>
      </c>
    </row>
    <row r="108" spans="1:11" ht="23.25">
      <c r="A108" s="82"/>
      <c r="B108" s="82" t="s">
        <v>124</v>
      </c>
      <c r="C108" s="82" t="s">
        <v>369</v>
      </c>
      <c r="D108" s="171">
        <f aca="true" t="shared" si="15" ref="D108:K108">SUM(D109:D112)</f>
        <v>2576</v>
      </c>
      <c r="E108" s="171">
        <f t="shared" si="15"/>
        <v>4694</v>
      </c>
      <c r="F108" s="123">
        <f t="shared" si="15"/>
        <v>0</v>
      </c>
      <c r="G108" s="123">
        <f t="shared" si="15"/>
        <v>0</v>
      </c>
      <c r="H108" s="123">
        <f>SUM(H109:H112)</f>
        <v>1960</v>
      </c>
      <c r="I108" s="123">
        <f>SUM(I109:I112)</f>
        <v>0</v>
      </c>
      <c r="J108" s="123">
        <f t="shared" si="15"/>
        <v>0</v>
      </c>
      <c r="K108" s="123">
        <f t="shared" si="15"/>
        <v>0</v>
      </c>
    </row>
    <row r="109" spans="1:11" ht="14.25">
      <c r="A109" s="15">
        <v>111</v>
      </c>
      <c r="B109" s="15" t="s">
        <v>320</v>
      </c>
      <c r="C109" s="15" t="s">
        <v>321</v>
      </c>
      <c r="D109" s="119">
        <v>172</v>
      </c>
      <c r="E109" s="119">
        <v>127</v>
      </c>
      <c r="F109" s="119"/>
      <c r="G109" s="119"/>
      <c r="H109" s="119"/>
      <c r="I109" s="119"/>
      <c r="J109" s="119">
        <v>0</v>
      </c>
      <c r="K109" s="119">
        <v>0</v>
      </c>
    </row>
    <row r="110" spans="1:11" ht="14.25">
      <c r="A110" s="15">
        <v>111</v>
      </c>
      <c r="B110" s="15">
        <v>633</v>
      </c>
      <c r="C110" s="15" t="s">
        <v>85</v>
      </c>
      <c r="D110" s="119"/>
      <c r="E110" s="119"/>
      <c r="F110" s="119"/>
      <c r="G110" s="119"/>
      <c r="H110" s="119">
        <v>1960</v>
      </c>
      <c r="I110" s="119"/>
      <c r="J110" s="119">
        <v>0</v>
      </c>
      <c r="K110" s="119">
        <v>0</v>
      </c>
    </row>
    <row r="111" spans="1:11" ht="14.25">
      <c r="A111" s="15">
        <v>111</v>
      </c>
      <c r="B111" s="15">
        <v>637004</v>
      </c>
      <c r="C111" s="15" t="s">
        <v>127</v>
      </c>
      <c r="D111" s="119">
        <v>2404</v>
      </c>
      <c r="E111" s="119">
        <v>2092</v>
      </c>
      <c r="F111" s="119"/>
      <c r="G111" s="119"/>
      <c r="H111" s="119"/>
      <c r="I111" s="119"/>
      <c r="J111" s="119">
        <v>0</v>
      </c>
      <c r="K111" s="119">
        <v>0</v>
      </c>
    </row>
    <row r="112" spans="1:11" ht="14.25">
      <c r="A112" s="15">
        <v>111</v>
      </c>
      <c r="B112" s="15">
        <v>637027</v>
      </c>
      <c r="C112" s="15" t="s">
        <v>304</v>
      </c>
      <c r="D112" s="119"/>
      <c r="E112" s="119">
        <v>2475</v>
      </c>
      <c r="F112" s="119"/>
      <c r="G112" s="119"/>
      <c r="H112" s="119"/>
      <c r="I112" s="119"/>
      <c r="J112" s="119">
        <v>0</v>
      </c>
      <c r="K112" s="119">
        <v>0</v>
      </c>
    </row>
    <row r="113" spans="1:11" ht="14.25">
      <c r="A113" s="38"/>
      <c r="B113" s="38"/>
      <c r="C113" s="38"/>
      <c r="D113" s="116"/>
      <c r="E113" s="116"/>
      <c r="F113" s="116"/>
      <c r="G113" s="116"/>
      <c r="H113" s="116"/>
      <c r="I113" s="116"/>
      <c r="J113" s="116"/>
      <c r="K113" s="116"/>
    </row>
    <row r="114" spans="1:11" ht="14.25">
      <c r="A114" s="38"/>
      <c r="B114" s="38"/>
      <c r="C114" s="38"/>
      <c r="D114" s="116"/>
      <c r="E114" s="116"/>
      <c r="F114" s="116"/>
      <c r="G114" s="116"/>
      <c r="H114" s="116"/>
      <c r="I114" s="116"/>
      <c r="J114" s="116"/>
      <c r="K114" s="116"/>
    </row>
    <row r="115" spans="1:11" ht="15">
      <c r="A115" s="90"/>
      <c r="B115" s="90" t="s">
        <v>59</v>
      </c>
      <c r="C115" s="90"/>
      <c r="D115" s="101" t="s">
        <v>1</v>
      </c>
      <c r="E115" s="181" t="s">
        <v>1</v>
      </c>
      <c r="F115" s="181" t="s">
        <v>420</v>
      </c>
      <c r="G115" s="181" t="s">
        <v>430</v>
      </c>
      <c r="H115" s="183" t="s">
        <v>318</v>
      </c>
      <c r="I115" s="183" t="s">
        <v>3</v>
      </c>
      <c r="J115" s="181" t="s">
        <v>3</v>
      </c>
      <c r="K115" s="181" t="s">
        <v>3</v>
      </c>
    </row>
    <row r="116" spans="1:11" ht="15">
      <c r="A116" s="33"/>
      <c r="B116" s="33"/>
      <c r="C116" s="33"/>
      <c r="D116" s="102">
        <v>2015</v>
      </c>
      <c r="E116" s="182">
        <v>2016</v>
      </c>
      <c r="F116" s="182">
        <v>2017</v>
      </c>
      <c r="G116" s="182" t="s">
        <v>431</v>
      </c>
      <c r="H116" s="182" t="s">
        <v>511</v>
      </c>
      <c r="I116" s="182">
        <v>2018</v>
      </c>
      <c r="J116" s="182">
        <v>2019</v>
      </c>
      <c r="K116" s="182">
        <v>2020</v>
      </c>
    </row>
    <row r="117" spans="1:11" ht="15">
      <c r="A117" s="19"/>
      <c r="B117" s="19" t="s">
        <v>128</v>
      </c>
      <c r="C117" s="19" t="s">
        <v>129</v>
      </c>
      <c r="D117" s="124">
        <f aca="true" t="shared" si="16" ref="D117:K117">SUM(D118)</f>
        <v>12850</v>
      </c>
      <c r="E117" s="124">
        <f t="shared" si="16"/>
        <v>9112</v>
      </c>
      <c r="F117" s="124">
        <f>SUM(F118)</f>
        <v>15809</v>
      </c>
      <c r="G117" s="124">
        <f>SUM(G118)</f>
        <v>15809</v>
      </c>
      <c r="H117" s="124">
        <f>SUM(H118)</f>
        <v>12000</v>
      </c>
      <c r="I117" s="124">
        <f>SUM(I118)</f>
        <v>14000</v>
      </c>
      <c r="J117" s="124">
        <f t="shared" si="16"/>
        <v>13000</v>
      </c>
      <c r="K117" s="125">
        <f t="shared" si="16"/>
        <v>11000</v>
      </c>
    </row>
    <row r="118" spans="1:11" ht="15">
      <c r="A118" s="27">
        <v>41</v>
      </c>
      <c r="B118" s="27">
        <v>651</v>
      </c>
      <c r="C118" s="27" t="s">
        <v>130</v>
      </c>
      <c r="D118" s="126">
        <f aca="true" t="shared" si="17" ref="D118:K118">SUM(D119:D122)</f>
        <v>12850</v>
      </c>
      <c r="E118" s="126">
        <f t="shared" si="17"/>
        <v>9112</v>
      </c>
      <c r="F118" s="126">
        <f>SUM(F119:F122)</f>
        <v>15809</v>
      </c>
      <c r="G118" s="126">
        <f>SUM(G119:G122)</f>
        <v>15809</v>
      </c>
      <c r="H118" s="126">
        <f>SUM(H119:H122)</f>
        <v>12000</v>
      </c>
      <c r="I118" s="126">
        <f>SUM(I119:I122)</f>
        <v>14000</v>
      </c>
      <c r="J118" s="126">
        <f t="shared" si="17"/>
        <v>13000</v>
      </c>
      <c r="K118" s="114">
        <f t="shared" si="17"/>
        <v>11000</v>
      </c>
    </row>
    <row r="119" spans="1:11" ht="14.25">
      <c r="A119" s="15">
        <v>41</v>
      </c>
      <c r="B119" s="15">
        <v>651002</v>
      </c>
      <c r="C119" s="15" t="s">
        <v>131</v>
      </c>
      <c r="D119" s="119">
        <v>5082</v>
      </c>
      <c r="E119" s="119">
        <v>2597</v>
      </c>
      <c r="F119" s="119">
        <v>0</v>
      </c>
      <c r="G119" s="119">
        <v>0</v>
      </c>
      <c r="H119" s="119">
        <v>0</v>
      </c>
      <c r="I119" s="119">
        <v>0</v>
      </c>
      <c r="J119" s="119"/>
      <c r="K119" s="106"/>
    </row>
    <row r="120" spans="1:11" ht="14.25">
      <c r="A120" s="15"/>
      <c r="B120" s="15">
        <v>651002</v>
      </c>
      <c r="C120" s="15" t="s">
        <v>508</v>
      </c>
      <c r="D120" s="119">
        <v>7768</v>
      </c>
      <c r="E120" s="119">
        <v>1911</v>
      </c>
      <c r="F120" s="119">
        <v>0</v>
      </c>
      <c r="G120" s="119">
        <v>0</v>
      </c>
      <c r="H120" s="119">
        <v>0</v>
      </c>
      <c r="I120" s="119">
        <v>1000</v>
      </c>
      <c r="J120" s="119">
        <v>1000</v>
      </c>
      <c r="K120" s="106">
        <v>1000</v>
      </c>
    </row>
    <row r="121" spans="1:11" ht="14.25">
      <c r="A121" s="15"/>
      <c r="B121" s="15">
        <v>651002</v>
      </c>
      <c r="C121" s="15" t="s">
        <v>346</v>
      </c>
      <c r="D121" s="119"/>
      <c r="E121" s="119">
        <v>3354</v>
      </c>
      <c r="F121" s="119">
        <v>15809</v>
      </c>
      <c r="G121" s="119">
        <v>15809</v>
      </c>
      <c r="H121" s="119">
        <v>12000</v>
      </c>
      <c r="I121" s="119">
        <v>13000</v>
      </c>
      <c r="J121" s="119">
        <v>12000</v>
      </c>
      <c r="K121" s="106">
        <v>10000</v>
      </c>
    </row>
    <row r="122" spans="1:11" ht="14.25">
      <c r="A122" s="15"/>
      <c r="B122" s="15">
        <v>653002</v>
      </c>
      <c r="C122" s="15" t="s">
        <v>347</v>
      </c>
      <c r="D122" s="108"/>
      <c r="E122" s="106">
        <v>1250</v>
      </c>
      <c r="F122" s="113">
        <v>0</v>
      </c>
      <c r="G122" s="113">
        <v>0</v>
      </c>
      <c r="H122" s="113">
        <v>0</v>
      </c>
      <c r="I122" s="113">
        <v>0</v>
      </c>
      <c r="J122" s="108"/>
      <c r="K122" s="108"/>
    </row>
    <row r="123" spans="1:11" ht="14.25">
      <c r="A123" s="38"/>
      <c r="B123" s="38"/>
      <c r="C123" s="38"/>
      <c r="D123" s="116"/>
      <c r="E123" s="116"/>
      <c r="F123" s="116"/>
      <c r="G123" s="116"/>
      <c r="H123" s="116"/>
      <c r="I123" s="116"/>
      <c r="J123" s="116"/>
      <c r="K123" s="116"/>
    </row>
    <row r="124" spans="1:11" ht="15">
      <c r="A124" s="90"/>
      <c r="B124" s="90" t="s">
        <v>59</v>
      </c>
      <c r="C124" s="90"/>
      <c r="D124" s="127" t="s">
        <v>1</v>
      </c>
      <c r="E124" s="181" t="s">
        <v>1</v>
      </c>
      <c r="F124" s="181" t="s">
        <v>420</v>
      </c>
      <c r="G124" s="181" t="s">
        <v>430</v>
      </c>
      <c r="H124" s="183" t="s">
        <v>318</v>
      </c>
      <c r="I124" s="183" t="s">
        <v>3</v>
      </c>
      <c r="J124" s="184" t="s">
        <v>3</v>
      </c>
      <c r="K124" s="184" t="s">
        <v>3</v>
      </c>
    </row>
    <row r="125" spans="1:11" ht="15">
      <c r="A125" s="33"/>
      <c r="B125" s="33"/>
      <c r="C125" s="33"/>
      <c r="D125" s="128">
        <v>2015</v>
      </c>
      <c r="E125" s="182">
        <v>2016</v>
      </c>
      <c r="F125" s="182">
        <v>2017</v>
      </c>
      <c r="G125" s="182" t="s">
        <v>431</v>
      </c>
      <c r="H125" s="182" t="s">
        <v>511</v>
      </c>
      <c r="I125" s="182">
        <v>2018</v>
      </c>
      <c r="J125" s="185">
        <v>2019</v>
      </c>
      <c r="K125" s="185">
        <v>2020</v>
      </c>
    </row>
    <row r="126" spans="1:11" ht="23.25">
      <c r="A126" s="84"/>
      <c r="B126" s="84" t="s">
        <v>132</v>
      </c>
      <c r="C126" s="84" t="s">
        <v>370</v>
      </c>
      <c r="D126" s="124">
        <f aca="true" t="shared" si="18" ref="D126:K126">SUM(D127)</f>
        <v>25562</v>
      </c>
      <c r="E126" s="124">
        <f t="shared" si="18"/>
        <v>25438</v>
      </c>
      <c r="F126" s="124">
        <f>SUM(F127)</f>
        <v>25319</v>
      </c>
      <c r="G126" s="124">
        <f>SUM(G127)</f>
        <v>25319</v>
      </c>
      <c r="H126" s="124">
        <f>SUM(H127)</f>
        <v>27743</v>
      </c>
      <c r="I126" s="124">
        <f>SUM(I127)</f>
        <v>28500</v>
      </c>
      <c r="J126" s="124">
        <f t="shared" si="18"/>
        <v>30500</v>
      </c>
      <c r="K126" s="117">
        <f t="shared" si="18"/>
        <v>30500</v>
      </c>
    </row>
    <row r="127" spans="1:11" ht="15">
      <c r="A127" s="19">
        <v>41</v>
      </c>
      <c r="B127" s="19">
        <v>642</v>
      </c>
      <c r="C127" s="19" t="s">
        <v>133</v>
      </c>
      <c r="D127" s="118">
        <f aca="true" t="shared" si="19" ref="D127:K127">SUM(D128:D130)</f>
        <v>25562</v>
      </c>
      <c r="E127" s="118">
        <f t="shared" si="19"/>
        <v>25438</v>
      </c>
      <c r="F127" s="118">
        <f>SUM(F128:F130)</f>
        <v>25319</v>
      </c>
      <c r="G127" s="118">
        <f>SUM(G128:G130)</f>
        <v>25319</v>
      </c>
      <c r="H127" s="118">
        <f>SUM(H128:H130)</f>
        <v>27743</v>
      </c>
      <c r="I127" s="118">
        <f>SUM(I128:I130)</f>
        <v>28500</v>
      </c>
      <c r="J127" s="118">
        <f t="shared" si="19"/>
        <v>30500</v>
      </c>
      <c r="K127" s="117">
        <f t="shared" si="19"/>
        <v>30500</v>
      </c>
    </row>
    <row r="128" spans="1:11" ht="14.25">
      <c r="A128" s="15">
        <v>41</v>
      </c>
      <c r="B128" s="15">
        <v>642001</v>
      </c>
      <c r="C128" s="15" t="s">
        <v>364</v>
      </c>
      <c r="D128" s="119">
        <v>21000</v>
      </c>
      <c r="E128" s="119">
        <v>21000</v>
      </c>
      <c r="F128" s="129">
        <v>21000</v>
      </c>
      <c r="G128" s="129">
        <v>21000</v>
      </c>
      <c r="H128" s="129">
        <v>21000</v>
      </c>
      <c r="I128" s="129">
        <v>21000</v>
      </c>
      <c r="J128" s="119">
        <v>24000</v>
      </c>
      <c r="K128" s="106">
        <v>24000</v>
      </c>
    </row>
    <row r="129" spans="1:11" ht="14.25">
      <c r="A129" s="15">
        <v>41</v>
      </c>
      <c r="B129" s="15">
        <v>642001</v>
      </c>
      <c r="C129" s="15" t="s">
        <v>134</v>
      </c>
      <c r="D129" s="119">
        <v>630</v>
      </c>
      <c r="E129" s="119">
        <v>250</v>
      </c>
      <c r="F129" s="119">
        <v>1000</v>
      </c>
      <c r="G129" s="119">
        <v>1000</v>
      </c>
      <c r="H129" s="119">
        <v>200</v>
      </c>
      <c r="I129" s="119">
        <v>1000</v>
      </c>
      <c r="J129" s="119">
        <v>2000</v>
      </c>
      <c r="K129" s="106">
        <v>2000</v>
      </c>
    </row>
    <row r="130" spans="1:11" ht="14.25">
      <c r="A130" s="15">
        <v>41</v>
      </c>
      <c r="B130" s="15">
        <v>642006</v>
      </c>
      <c r="C130" s="15" t="s">
        <v>135</v>
      </c>
      <c r="D130" s="119">
        <v>3932</v>
      </c>
      <c r="E130" s="119">
        <v>4188</v>
      </c>
      <c r="F130" s="129">
        <v>3319</v>
      </c>
      <c r="G130" s="129">
        <v>3319</v>
      </c>
      <c r="H130" s="129">
        <v>6543</v>
      </c>
      <c r="I130" s="129">
        <v>6500</v>
      </c>
      <c r="J130" s="119">
        <v>4500</v>
      </c>
      <c r="K130" s="106">
        <v>4500</v>
      </c>
    </row>
    <row r="131" spans="1:11" ht="14.25">
      <c r="A131" s="36"/>
      <c r="B131" s="36"/>
      <c r="C131" s="36"/>
      <c r="D131" s="130"/>
      <c r="E131" s="130"/>
      <c r="F131" s="130"/>
      <c r="G131" s="130"/>
      <c r="H131" s="130"/>
      <c r="I131" s="130"/>
      <c r="J131" s="130"/>
      <c r="K131" s="131"/>
    </row>
    <row r="132" spans="1:11" ht="15">
      <c r="A132" s="90"/>
      <c r="B132" s="90" t="s">
        <v>59</v>
      </c>
      <c r="C132" s="90"/>
      <c r="D132" s="101" t="s">
        <v>1</v>
      </c>
      <c r="E132" s="101" t="s">
        <v>1</v>
      </c>
      <c r="F132" s="179" t="s">
        <v>420</v>
      </c>
      <c r="G132" s="101" t="s">
        <v>430</v>
      </c>
      <c r="H132" s="183" t="s">
        <v>318</v>
      </c>
      <c r="I132" s="183" t="s">
        <v>3</v>
      </c>
      <c r="J132" s="181" t="s">
        <v>3</v>
      </c>
      <c r="K132" s="181" t="s">
        <v>3</v>
      </c>
    </row>
    <row r="133" spans="1:11" ht="15">
      <c r="A133" s="33"/>
      <c r="B133" s="33"/>
      <c r="C133" s="33"/>
      <c r="D133" s="102">
        <v>2015</v>
      </c>
      <c r="E133" s="102">
        <v>2016</v>
      </c>
      <c r="F133" s="180">
        <v>2017</v>
      </c>
      <c r="G133" s="102" t="s">
        <v>431</v>
      </c>
      <c r="H133" s="182" t="s">
        <v>511</v>
      </c>
      <c r="I133" s="182">
        <v>2018</v>
      </c>
      <c r="J133" s="182">
        <v>2019</v>
      </c>
      <c r="K133" s="182">
        <v>2020</v>
      </c>
    </row>
    <row r="134" spans="1:11" ht="15">
      <c r="A134" s="19"/>
      <c r="B134" s="19" t="s">
        <v>136</v>
      </c>
      <c r="C134" s="19" t="s">
        <v>137</v>
      </c>
      <c r="D134" s="132">
        <f aca="true" t="shared" si="20" ref="D134:K134">D135+D187</f>
        <v>306935</v>
      </c>
      <c r="E134" s="132">
        <f t="shared" si="20"/>
        <v>345870</v>
      </c>
      <c r="F134" s="132">
        <f>F135+F187</f>
        <v>394654</v>
      </c>
      <c r="G134" s="132">
        <f>G135+G187</f>
        <v>397154</v>
      </c>
      <c r="H134" s="132">
        <f>H135+H187</f>
        <v>397154</v>
      </c>
      <c r="I134" s="132">
        <f>I135+I187</f>
        <v>408275</v>
      </c>
      <c r="J134" s="132">
        <f t="shared" si="20"/>
        <v>421885</v>
      </c>
      <c r="K134" s="132">
        <f t="shared" si="20"/>
        <v>437203</v>
      </c>
    </row>
    <row r="135" spans="1:11" ht="15">
      <c r="A135" s="24"/>
      <c r="B135" s="24"/>
      <c r="C135" s="24" t="s">
        <v>138</v>
      </c>
      <c r="D135" s="132">
        <f aca="true" t="shared" si="21" ref="D135:K135">D136+D145+D154+D184</f>
        <v>246072</v>
      </c>
      <c r="E135" s="132">
        <f t="shared" si="21"/>
        <v>288863</v>
      </c>
      <c r="F135" s="132">
        <f>F136+F145+F154+F184</f>
        <v>318056</v>
      </c>
      <c r="G135" s="132">
        <f>G136+G145+G154+G184</f>
        <v>318056</v>
      </c>
      <c r="H135" s="132">
        <f>H136+H145+H154+H184</f>
        <v>318056</v>
      </c>
      <c r="I135" s="132">
        <f>I136+I145+I154+I184</f>
        <v>326915</v>
      </c>
      <c r="J135" s="132">
        <f t="shared" si="21"/>
        <v>339883</v>
      </c>
      <c r="K135" s="132">
        <f t="shared" si="21"/>
        <v>351933</v>
      </c>
    </row>
    <row r="136" spans="1:11" ht="15">
      <c r="A136" s="11">
        <v>41</v>
      </c>
      <c r="B136" s="11">
        <v>610</v>
      </c>
      <c r="C136" s="11" t="s">
        <v>121</v>
      </c>
      <c r="D136" s="133">
        <f aca="true" t="shared" si="22" ref="D136:K136">SUM(D137:D144)</f>
        <v>161255</v>
      </c>
      <c r="E136" s="133">
        <f t="shared" si="22"/>
        <v>191441</v>
      </c>
      <c r="F136" s="133">
        <f t="shared" si="22"/>
        <v>207460</v>
      </c>
      <c r="G136" s="133">
        <f t="shared" si="22"/>
        <v>207460</v>
      </c>
      <c r="H136" s="133">
        <f t="shared" si="22"/>
        <v>207460</v>
      </c>
      <c r="I136" s="133">
        <f t="shared" si="22"/>
        <v>213750</v>
      </c>
      <c r="J136" s="133">
        <f t="shared" si="22"/>
        <v>222300</v>
      </c>
      <c r="K136" s="133">
        <f t="shared" si="22"/>
        <v>231192</v>
      </c>
    </row>
    <row r="137" spans="1:11" ht="14.25" outlineLevel="1">
      <c r="A137" s="15">
        <v>41</v>
      </c>
      <c r="B137" s="15">
        <v>611</v>
      </c>
      <c r="C137" s="15" t="s">
        <v>62</v>
      </c>
      <c r="D137" s="106">
        <v>60373</v>
      </c>
      <c r="E137" s="106">
        <v>77430</v>
      </c>
      <c r="F137" s="106">
        <v>207460</v>
      </c>
      <c r="G137" s="106">
        <v>86460</v>
      </c>
      <c r="H137" s="106">
        <v>86460</v>
      </c>
      <c r="I137" s="106">
        <v>213750</v>
      </c>
      <c r="J137" s="106">
        <v>222300</v>
      </c>
      <c r="K137" s="106">
        <v>231192</v>
      </c>
    </row>
    <row r="138" spans="1:11" ht="14.25" outlineLevel="1">
      <c r="A138" s="15">
        <v>41</v>
      </c>
      <c r="B138" s="15">
        <v>612</v>
      </c>
      <c r="C138" s="15" t="s">
        <v>63</v>
      </c>
      <c r="D138" s="106">
        <v>66352</v>
      </c>
      <c r="E138" s="106">
        <v>70908</v>
      </c>
      <c r="F138" s="106"/>
      <c r="G138" s="106">
        <v>80000</v>
      </c>
      <c r="H138" s="106">
        <v>80000</v>
      </c>
      <c r="I138" s="106">
        <v>0</v>
      </c>
      <c r="J138" s="106">
        <v>0</v>
      </c>
      <c r="K138" s="106">
        <v>0</v>
      </c>
    </row>
    <row r="139" spans="1:11" ht="14.25" outlineLevel="1">
      <c r="A139" s="15">
        <v>41</v>
      </c>
      <c r="B139" s="15">
        <v>612</v>
      </c>
      <c r="C139" s="15" t="s">
        <v>64</v>
      </c>
      <c r="D139" s="108"/>
      <c r="E139" s="108"/>
      <c r="F139" s="108"/>
      <c r="G139" s="108"/>
      <c r="H139" s="108"/>
      <c r="I139" s="108"/>
      <c r="J139" s="108"/>
      <c r="K139" s="108"/>
    </row>
    <row r="140" spans="1:11" ht="14.25" outlineLevel="1">
      <c r="A140" s="15">
        <v>41</v>
      </c>
      <c r="B140" s="15">
        <v>612</v>
      </c>
      <c r="C140" s="15" t="s">
        <v>139</v>
      </c>
      <c r="D140" s="108"/>
      <c r="E140" s="108"/>
      <c r="F140" s="108"/>
      <c r="G140" s="108"/>
      <c r="H140" s="108"/>
      <c r="I140" s="108"/>
      <c r="J140" s="108"/>
      <c r="K140" s="108"/>
    </row>
    <row r="141" spans="1:11" ht="14.25" outlineLevel="1">
      <c r="A141" s="15">
        <v>41</v>
      </c>
      <c r="B141" s="15">
        <v>612</v>
      </c>
      <c r="C141" s="15" t="s">
        <v>140</v>
      </c>
      <c r="D141" s="108"/>
      <c r="E141" s="108"/>
      <c r="F141" s="108"/>
      <c r="G141" s="108"/>
      <c r="H141" s="108"/>
      <c r="I141" s="108"/>
      <c r="J141" s="108"/>
      <c r="K141" s="108"/>
    </row>
    <row r="142" spans="1:11" ht="14.25" outlineLevel="1">
      <c r="A142" s="15">
        <v>41</v>
      </c>
      <c r="B142" s="15">
        <v>612</v>
      </c>
      <c r="C142" s="15" t="s">
        <v>141</v>
      </c>
      <c r="D142" s="108"/>
      <c r="E142" s="108"/>
      <c r="F142" s="108"/>
      <c r="G142" s="108"/>
      <c r="H142" s="108"/>
      <c r="I142" s="108"/>
      <c r="J142" s="108"/>
      <c r="K142" s="108"/>
    </row>
    <row r="143" spans="1:11" ht="14.25" outlineLevel="1">
      <c r="A143" s="15">
        <v>41</v>
      </c>
      <c r="B143" s="15">
        <v>614</v>
      </c>
      <c r="C143" s="15" t="s">
        <v>65</v>
      </c>
      <c r="D143" s="108">
        <v>21658</v>
      </c>
      <c r="E143" s="108">
        <v>27019</v>
      </c>
      <c r="F143" s="108"/>
      <c r="G143" s="108">
        <v>25000</v>
      </c>
      <c r="H143" s="108">
        <v>25000</v>
      </c>
      <c r="I143" s="108"/>
      <c r="J143" s="108"/>
      <c r="K143" s="108"/>
    </row>
    <row r="144" spans="1:11" ht="14.25" outlineLevel="1">
      <c r="A144" s="15">
        <v>41</v>
      </c>
      <c r="B144" s="15">
        <v>615</v>
      </c>
      <c r="C144" s="15" t="s">
        <v>66</v>
      </c>
      <c r="D144" s="108">
        <v>12872</v>
      </c>
      <c r="E144" s="108">
        <v>16084</v>
      </c>
      <c r="F144" s="108"/>
      <c r="G144" s="108">
        <v>16000</v>
      </c>
      <c r="H144" s="108">
        <v>16000</v>
      </c>
      <c r="I144" s="108"/>
      <c r="J144" s="108"/>
      <c r="K144" s="108"/>
    </row>
    <row r="145" spans="1:11" ht="15">
      <c r="A145" s="12">
        <v>41</v>
      </c>
      <c r="B145" s="12">
        <v>620</v>
      </c>
      <c r="C145" s="12" t="s">
        <v>67</v>
      </c>
      <c r="D145" s="134">
        <f>SUM(D146:D152)</f>
        <v>56652</v>
      </c>
      <c r="E145" s="134">
        <f>SUM(E146:E152)</f>
        <v>66488</v>
      </c>
      <c r="F145" s="134">
        <f aca="true" t="shared" si="23" ref="F145:K145">SUM(F146:F153)</f>
        <v>72507</v>
      </c>
      <c r="G145" s="134">
        <f t="shared" si="23"/>
        <v>72507</v>
      </c>
      <c r="H145" s="134">
        <f t="shared" si="23"/>
        <v>72507</v>
      </c>
      <c r="I145" s="134">
        <f t="shared" si="23"/>
        <v>74706</v>
      </c>
      <c r="J145" s="134">
        <f t="shared" si="23"/>
        <v>77694</v>
      </c>
      <c r="K145" s="133">
        <f t="shared" si="23"/>
        <v>80802</v>
      </c>
    </row>
    <row r="146" spans="1:11" s="53" customFormat="1" ht="14.25" outlineLevel="1">
      <c r="A146" s="52">
        <v>41</v>
      </c>
      <c r="B146" s="52" t="s">
        <v>68</v>
      </c>
      <c r="C146" s="52" t="s">
        <v>69</v>
      </c>
      <c r="D146" s="135">
        <v>16758</v>
      </c>
      <c r="E146" s="135">
        <v>19205</v>
      </c>
      <c r="F146" s="135">
        <v>20746</v>
      </c>
      <c r="G146" s="135">
        <v>20746</v>
      </c>
      <c r="H146" s="135">
        <v>20746</v>
      </c>
      <c r="I146" s="135">
        <v>74706</v>
      </c>
      <c r="J146" s="135">
        <v>77694</v>
      </c>
      <c r="K146" s="135">
        <v>80802</v>
      </c>
    </row>
    <row r="147" spans="1:11" s="53" customFormat="1" ht="14.25" outlineLevel="1">
      <c r="A147" s="52">
        <v>41</v>
      </c>
      <c r="B147" s="52">
        <v>625001</v>
      </c>
      <c r="C147" s="52" t="s">
        <v>142</v>
      </c>
      <c r="D147" s="135">
        <v>2335</v>
      </c>
      <c r="E147" s="135">
        <v>2688</v>
      </c>
      <c r="F147" s="135">
        <v>2904</v>
      </c>
      <c r="G147" s="135">
        <v>2904</v>
      </c>
      <c r="H147" s="135">
        <v>2904</v>
      </c>
      <c r="I147" s="135">
        <v>0</v>
      </c>
      <c r="J147" s="135"/>
      <c r="K147" s="135"/>
    </row>
    <row r="148" spans="1:11" s="53" customFormat="1" ht="14.25" outlineLevel="1">
      <c r="A148" s="52">
        <v>41</v>
      </c>
      <c r="B148" s="52">
        <v>625002</v>
      </c>
      <c r="C148" s="52" t="s">
        <v>71</v>
      </c>
      <c r="D148" s="135">
        <v>23364</v>
      </c>
      <c r="E148" s="135">
        <v>27866</v>
      </c>
      <c r="F148" s="135">
        <v>29044</v>
      </c>
      <c r="G148" s="135">
        <v>29044</v>
      </c>
      <c r="H148" s="135">
        <v>29044</v>
      </c>
      <c r="I148" s="135"/>
      <c r="J148" s="135"/>
      <c r="K148" s="135"/>
    </row>
    <row r="149" spans="1:11" s="53" customFormat="1" ht="14.25" outlineLevel="1">
      <c r="A149" s="52">
        <v>41</v>
      </c>
      <c r="B149" s="52">
        <v>625003</v>
      </c>
      <c r="C149" s="52" t="s">
        <v>72</v>
      </c>
      <c r="D149" s="135">
        <v>1364</v>
      </c>
      <c r="E149" s="135">
        <v>1536</v>
      </c>
      <c r="F149" s="135">
        <v>1660</v>
      </c>
      <c r="G149" s="135">
        <v>1660</v>
      </c>
      <c r="H149" s="135">
        <v>1660</v>
      </c>
      <c r="I149" s="135"/>
      <c r="J149" s="135"/>
      <c r="K149" s="135"/>
    </row>
    <row r="150" spans="1:11" s="53" customFormat="1" ht="14.25" outlineLevel="1">
      <c r="A150" s="52">
        <v>41</v>
      </c>
      <c r="B150" s="52">
        <v>625004</v>
      </c>
      <c r="C150" s="52" t="s">
        <v>73</v>
      </c>
      <c r="D150" s="135">
        <v>3237</v>
      </c>
      <c r="E150" s="135">
        <v>4151</v>
      </c>
      <c r="F150" s="135">
        <v>6224</v>
      </c>
      <c r="G150" s="135">
        <v>6224</v>
      </c>
      <c r="H150" s="135">
        <v>6224</v>
      </c>
      <c r="I150" s="135"/>
      <c r="J150" s="135"/>
      <c r="K150" s="135"/>
    </row>
    <row r="151" spans="1:11" s="53" customFormat="1" ht="14.25" outlineLevel="1">
      <c r="A151" s="52">
        <v>41</v>
      </c>
      <c r="B151" s="52">
        <v>625005</v>
      </c>
      <c r="C151" s="52" t="s">
        <v>74</v>
      </c>
      <c r="D151" s="135">
        <v>1668</v>
      </c>
      <c r="E151" s="135">
        <v>1920</v>
      </c>
      <c r="F151" s="135">
        <v>2075</v>
      </c>
      <c r="G151" s="135">
        <v>2075</v>
      </c>
      <c r="H151" s="135">
        <v>2075</v>
      </c>
      <c r="I151" s="135"/>
      <c r="J151" s="135"/>
      <c r="K151" s="135"/>
    </row>
    <row r="152" spans="1:11" s="53" customFormat="1" ht="14.25" outlineLevel="1">
      <c r="A152" s="52">
        <v>41</v>
      </c>
      <c r="B152" s="52">
        <v>625007</v>
      </c>
      <c r="C152" s="52" t="s">
        <v>122</v>
      </c>
      <c r="D152" s="135">
        <v>7926</v>
      </c>
      <c r="E152" s="135">
        <v>9122</v>
      </c>
      <c r="F152" s="135">
        <v>9854</v>
      </c>
      <c r="G152" s="135">
        <v>9854</v>
      </c>
      <c r="H152" s="135">
        <v>9854</v>
      </c>
      <c r="I152" s="135"/>
      <c r="J152" s="135"/>
      <c r="K152" s="135"/>
    </row>
    <row r="153" spans="1:11" ht="14.25">
      <c r="A153" s="15"/>
      <c r="B153" s="15"/>
      <c r="C153" s="15"/>
      <c r="D153" s="108"/>
      <c r="E153" s="108"/>
      <c r="F153" s="108"/>
      <c r="G153" s="108"/>
      <c r="H153" s="108"/>
      <c r="I153" s="108"/>
      <c r="J153" s="108"/>
      <c r="K153" s="108"/>
    </row>
    <row r="154" spans="1:11" ht="15">
      <c r="A154" s="19"/>
      <c r="B154" s="19">
        <v>630</v>
      </c>
      <c r="C154" s="19" t="s">
        <v>76</v>
      </c>
      <c r="D154" s="132">
        <f aca="true" t="shared" si="24" ref="D154:K154">D155+D157+D162+D169+D172+D173+D179</f>
        <v>28057</v>
      </c>
      <c r="E154" s="132">
        <f t="shared" si="24"/>
        <v>30516</v>
      </c>
      <c r="F154" s="132">
        <f>F155+F157+F162+F169+F172+F173+F179</f>
        <v>37939</v>
      </c>
      <c r="G154" s="132">
        <f>G155+G157+G162+G169+G172+G173+G179</f>
        <v>37939</v>
      </c>
      <c r="H154" s="132">
        <f>H155+H157+H162+H169+H172+H173+H179</f>
        <v>37939</v>
      </c>
      <c r="I154" s="132">
        <f>I155+I157+I162+I169+I172+I173+I179</f>
        <v>38309</v>
      </c>
      <c r="J154" s="132">
        <f t="shared" si="24"/>
        <v>39739</v>
      </c>
      <c r="K154" s="132">
        <f t="shared" si="24"/>
        <v>39739</v>
      </c>
    </row>
    <row r="155" spans="1:11" ht="15">
      <c r="A155" s="12">
        <v>41</v>
      </c>
      <c r="B155" s="12">
        <v>631</v>
      </c>
      <c r="C155" s="12" t="s">
        <v>77</v>
      </c>
      <c r="D155" s="104">
        <f>SUM(D156:D156)</f>
        <v>0</v>
      </c>
      <c r="E155" s="104"/>
      <c r="F155" s="104">
        <f aca="true" t="shared" si="25" ref="F155:K155">SUM(F156:F156)</f>
        <v>200</v>
      </c>
      <c r="G155" s="104">
        <f t="shared" si="25"/>
        <v>200</v>
      </c>
      <c r="H155" s="104">
        <f t="shared" si="25"/>
        <v>200</v>
      </c>
      <c r="I155" s="104">
        <f t="shared" si="25"/>
        <v>200</v>
      </c>
      <c r="J155" s="104">
        <f t="shared" si="25"/>
        <v>200</v>
      </c>
      <c r="K155" s="104">
        <f t="shared" si="25"/>
        <v>200</v>
      </c>
    </row>
    <row r="156" spans="1:11" ht="14.25" outlineLevel="1">
      <c r="A156" s="15">
        <v>41</v>
      </c>
      <c r="B156" s="15">
        <v>631001</v>
      </c>
      <c r="C156" s="15" t="s">
        <v>78</v>
      </c>
      <c r="D156" s="106">
        <v>0</v>
      </c>
      <c r="E156" s="106"/>
      <c r="F156" s="106">
        <v>200</v>
      </c>
      <c r="G156" s="106">
        <v>200</v>
      </c>
      <c r="H156" s="106">
        <v>200</v>
      </c>
      <c r="I156" s="106">
        <v>200</v>
      </c>
      <c r="J156" s="106">
        <v>200</v>
      </c>
      <c r="K156" s="106">
        <v>200</v>
      </c>
    </row>
    <row r="157" spans="1:11" ht="15">
      <c r="A157" s="12">
        <v>41</v>
      </c>
      <c r="B157" s="12">
        <v>632</v>
      </c>
      <c r="C157" s="12" t="s">
        <v>80</v>
      </c>
      <c r="D157" s="104">
        <f aca="true" t="shared" si="26" ref="D157:K157">SUM(D158:D161)</f>
        <v>9561</v>
      </c>
      <c r="E157" s="104">
        <f t="shared" si="26"/>
        <v>7480</v>
      </c>
      <c r="F157" s="104">
        <f t="shared" si="26"/>
        <v>8550</v>
      </c>
      <c r="G157" s="104">
        <f t="shared" si="26"/>
        <v>8550</v>
      </c>
      <c r="H157" s="104">
        <f t="shared" si="26"/>
        <v>8550</v>
      </c>
      <c r="I157" s="104">
        <f t="shared" si="26"/>
        <v>8550</v>
      </c>
      <c r="J157" s="104">
        <f t="shared" si="26"/>
        <v>8550</v>
      </c>
      <c r="K157" s="104">
        <f t="shared" si="26"/>
        <v>8550</v>
      </c>
    </row>
    <row r="158" spans="1:11" ht="14.25" outlineLevel="1">
      <c r="A158" s="15">
        <v>41</v>
      </c>
      <c r="B158" s="15">
        <v>632001</v>
      </c>
      <c r="C158" s="15" t="s">
        <v>81</v>
      </c>
      <c r="D158" s="106">
        <v>2492</v>
      </c>
      <c r="E158" s="106">
        <v>1683</v>
      </c>
      <c r="F158" s="106">
        <v>3200</v>
      </c>
      <c r="G158" s="106">
        <v>3200</v>
      </c>
      <c r="H158" s="106">
        <v>3200</v>
      </c>
      <c r="I158" s="106">
        <v>3200</v>
      </c>
      <c r="J158" s="106">
        <v>3200</v>
      </c>
      <c r="K158" s="106">
        <v>3200</v>
      </c>
    </row>
    <row r="159" spans="1:11" ht="14.25" outlineLevel="1">
      <c r="A159" s="15">
        <v>41</v>
      </c>
      <c r="B159" s="15">
        <v>632001</v>
      </c>
      <c r="C159" s="15" t="s">
        <v>82</v>
      </c>
      <c r="D159" s="106">
        <v>4665</v>
      </c>
      <c r="E159" s="106">
        <v>3837</v>
      </c>
      <c r="F159" s="106">
        <v>3200</v>
      </c>
      <c r="G159" s="106">
        <v>3200</v>
      </c>
      <c r="H159" s="106">
        <v>3200</v>
      </c>
      <c r="I159" s="106">
        <v>3200</v>
      </c>
      <c r="J159" s="106">
        <v>3200</v>
      </c>
      <c r="K159" s="106">
        <v>3200</v>
      </c>
    </row>
    <row r="160" spans="1:11" ht="14.25" outlineLevel="1">
      <c r="A160" s="15">
        <v>41</v>
      </c>
      <c r="B160" s="15">
        <v>632002</v>
      </c>
      <c r="C160" s="15" t="s">
        <v>83</v>
      </c>
      <c r="D160" s="106">
        <v>179</v>
      </c>
      <c r="E160" s="106">
        <v>205</v>
      </c>
      <c r="F160" s="106">
        <v>150</v>
      </c>
      <c r="G160" s="106">
        <v>150</v>
      </c>
      <c r="H160" s="106">
        <v>150</v>
      </c>
      <c r="I160" s="106">
        <v>150</v>
      </c>
      <c r="J160" s="106">
        <v>150</v>
      </c>
      <c r="K160" s="106">
        <v>150</v>
      </c>
    </row>
    <row r="161" spans="1:11" ht="14.25" outlineLevel="1">
      <c r="A161" s="15">
        <v>41</v>
      </c>
      <c r="B161" s="15">
        <v>632003</v>
      </c>
      <c r="C161" s="15" t="s">
        <v>84</v>
      </c>
      <c r="D161" s="106">
        <v>2225</v>
      </c>
      <c r="E161" s="106">
        <v>1755</v>
      </c>
      <c r="F161" s="106">
        <v>2000</v>
      </c>
      <c r="G161" s="106">
        <v>2000</v>
      </c>
      <c r="H161" s="106">
        <v>2000</v>
      </c>
      <c r="I161" s="106">
        <v>2000</v>
      </c>
      <c r="J161" s="106">
        <v>2000</v>
      </c>
      <c r="K161" s="106">
        <v>2000</v>
      </c>
    </row>
    <row r="162" spans="1:11" ht="15">
      <c r="A162" s="12">
        <v>41</v>
      </c>
      <c r="B162" s="12">
        <v>633</v>
      </c>
      <c r="C162" s="12" t="s">
        <v>85</v>
      </c>
      <c r="D162" s="104">
        <f aca="true" t="shared" si="27" ref="D162:K162">SUM(D163:D168)</f>
        <v>8297</v>
      </c>
      <c r="E162" s="104">
        <f t="shared" si="27"/>
        <v>9336</v>
      </c>
      <c r="F162" s="104">
        <f>SUM(F163:F168)</f>
        <v>9070</v>
      </c>
      <c r="G162" s="104">
        <f>SUM(G163:G168)</f>
        <v>9070</v>
      </c>
      <c r="H162" s="104">
        <f>SUM(H163:H168)</f>
        <v>9070</v>
      </c>
      <c r="I162" s="104">
        <f>SUM(I163:I168)</f>
        <v>9470</v>
      </c>
      <c r="J162" s="104">
        <f t="shared" si="27"/>
        <v>10400</v>
      </c>
      <c r="K162" s="104">
        <f t="shared" si="27"/>
        <v>10400</v>
      </c>
    </row>
    <row r="163" spans="1:11" ht="14.25">
      <c r="A163" s="15">
        <v>41</v>
      </c>
      <c r="B163" s="15">
        <v>633001</v>
      </c>
      <c r="C163" s="15" t="s">
        <v>497</v>
      </c>
      <c r="D163" s="106">
        <v>1047</v>
      </c>
      <c r="E163" s="106">
        <v>334</v>
      </c>
      <c r="F163" s="106">
        <v>800</v>
      </c>
      <c r="G163" s="106">
        <v>800</v>
      </c>
      <c r="H163" s="106">
        <v>800</v>
      </c>
      <c r="I163" s="106">
        <v>800</v>
      </c>
      <c r="J163" s="106">
        <v>800</v>
      </c>
      <c r="K163" s="106">
        <v>800</v>
      </c>
    </row>
    <row r="164" spans="1:11" ht="14.25">
      <c r="A164" s="15">
        <v>41</v>
      </c>
      <c r="B164" s="15">
        <v>633002</v>
      </c>
      <c r="C164" s="15" t="s">
        <v>87</v>
      </c>
      <c r="D164" s="106">
        <v>583</v>
      </c>
      <c r="E164" s="106">
        <v>928</v>
      </c>
      <c r="F164" s="106">
        <v>1000</v>
      </c>
      <c r="G164" s="106">
        <v>1000</v>
      </c>
      <c r="H164" s="106">
        <v>1000</v>
      </c>
      <c r="I164" s="106">
        <v>1000</v>
      </c>
      <c r="J164" s="106">
        <v>1500</v>
      </c>
      <c r="K164" s="106">
        <v>1500</v>
      </c>
    </row>
    <row r="165" spans="1:11" ht="14.25">
      <c r="A165" s="15">
        <v>41</v>
      </c>
      <c r="B165" s="15">
        <v>633006</v>
      </c>
      <c r="C165" s="15" t="s">
        <v>88</v>
      </c>
      <c r="D165" s="106">
        <v>1137</v>
      </c>
      <c r="E165" s="106">
        <v>1204</v>
      </c>
      <c r="F165" s="106">
        <v>1500</v>
      </c>
      <c r="G165" s="106">
        <v>1500</v>
      </c>
      <c r="H165" s="106">
        <v>1500</v>
      </c>
      <c r="I165" s="106">
        <v>1500</v>
      </c>
      <c r="J165" s="106">
        <v>1500</v>
      </c>
      <c r="K165" s="106">
        <v>1500</v>
      </c>
    </row>
    <row r="166" spans="1:11" ht="14.25">
      <c r="A166" s="15">
        <v>41</v>
      </c>
      <c r="B166" s="15">
        <v>633003</v>
      </c>
      <c r="C166" s="15" t="s">
        <v>143</v>
      </c>
      <c r="D166" s="106"/>
      <c r="E166" s="106"/>
      <c r="F166" s="106">
        <v>1100</v>
      </c>
      <c r="G166" s="106">
        <v>1100</v>
      </c>
      <c r="H166" s="106">
        <v>1100</v>
      </c>
      <c r="I166" s="106">
        <v>1500</v>
      </c>
      <c r="J166" s="106">
        <v>1200</v>
      </c>
      <c r="K166" s="106">
        <v>1200</v>
      </c>
    </row>
    <row r="167" spans="1:11" ht="14.25">
      <c r="A167" s="15">
        <v>41</v>
      </c>
      <c r="B167" s="15">
        <v>633010</v>
      </c>
      <c r="C167" s="15" t="s">
        <v>144</v>
      </c>
      <c r="D167" s="106">
        <v>5325</v>
      </c>
      <c r="E167" s="106">
        <v>6870</v>
      </c>
      <c r="F167" s="106">
        <v>4470</v>
      </c>
      <c r="G167" s="106">
        <v>4470</v>
      </c>
      <c r="H167" s="106">
        <v>4470</v>
      </c>
      <c r="I167" s="106">
        <v>4470</v>
      </c>
      <c r="J167" s="106">
        <v>5000</v>
      </c>
      <c r="K167" s="106">
        <v>5000</v>
      </c>
    </row>
    <row r="168" spans="1:11" ht="14.25">
      <c r="A168" s="15">
        <v>41</v>
      </c>
      <c r="B168" s="15">
        <v>633013</v>
      </c>
      <c r="C168" s="15" t="s">
        <v>498</v>
      </c>
      <c r="D168" s="106">
        <v>205</v>
      </c>
      <c r="E168" s="106"/>
      <c r="F168" s="106">
        <v>200</v>
      </c>
      <c r="G168" s="106">
        <v>200</v>
      </c>
      <c r="H168" s="106">
        <v>200</v>
      </c>
      <c r="I168" s="106">
        <v>200</v>
      </c>
      <c r="J168" s="106">
        <v>400</v>
      </c>
      <c r="K168" s="106">
        <v>400</v>
      </c>
    </row>
    <row r="169" spans="1:11" ht="15">
      <c r="A169" s="12">
        <v>41</v>
      </c>
      <c r="B169" s="12">
        <v>634</v>
      </c>
      <c r="C169" s="12" t="s">
        <v>91</v>
      </c>
      <c r="D169" s="104">
        <f aca="true" t="shared" si="28" ref="D169:K169">SUM(D170:D171)</f>
        <v>4487</v>
      </c>
      <c r="E169" s="104">
        <f t="shared" si="28"/>
        <v>7066</v>
      </c>
      <c r="F169" s="104">
        <f>SUM(F170:F171)</f>
        <v>6000</v>
      </c>
      <c r="G169" s="104">
        <f>SUM(G170:G171)</f>
        <v>6000</v>
      </c>
      <c r="H169" s="104">
        <f>SUM(H170:H171)</f>
        <v>6000</v>
      </c>
      <c r="I169" s="104">
        <f>SUM(I170:I171)</f>
        <v>6000</v>
      </c>
      <c r="J169" s="104">
        <f t="shared" si="28"/>
        <v>6500</v>
      </c>
      <c r="K169" s="104">
        <f t="shared" si="28"/>
        <v>6500</v>
      </c>
    </row>
    <row r="170" spans="1:11" ht="14.25" outlineLevel="1">
      <c r="A170" s="15">
        <v>41</v>
      </c>
      <c r="B170" s="15">
        <v>634001</v>
      </c>
      <c r="C170" s="15" t="s">
        <v>92</v>
      </c>
      <c r="D170" s="106">
        <v>3751</v>
      </c>
      <c r="E170" s="106">
        <v>4769</v>
      </c>
      <c r="F170" s="106">
        <v>4000</v>
      </c>
      <c r="G170" s="106">
        <v>4000</v>
      </c>
      <c r="H170" s="106">
        <v>4000</v>
      </c>
      <c r="I170" s="106">
        <v>4000</v>
      </c>
      <c r="J170" s="106">
        <v>4500</v>
      </c>
      <c r="K170" s="106">
        <v>4500</v>
      </c>
    </row>
    <row r="171" spans="1:11" ht="14.25" outlineLevel="1">
      <c r="A171" s="15">
        <v>41</v>
      </c>
      <c r="B171" s="15">
        <v>634002</v>
      </c>
      <c r="C171" s="15" t="s">
        <v>93</v>
      </c>
      <c r="D171" s="106">
        <v>736</v>
      </c>
      <c r="E171" s="106">
        <v>2297</v>
      </c>
      <c r="F171" s="106">
        <v>2000</v>
      </c>
      <c r="G171" s="106">
        <v>2000</v>
      </c>
      <c r="H171" s="106">
        <v>2000</v>
      </c>
      <c r="I171" s="106">
        <v>2000</v>
      </c>
      <c r="J171" s="106">
        <v>2000</v>
      </c>
      <c r="K171" s="106">
        <v>2000</v>
      </c>
    </row>
    <row r="172" spans="1:11" ht="15">
      <c r="A172" s="12">
        <v>41</v>
      </c>
      <c r="B172" s="12">
        <v>634003</v>
      </c>
      <c r="C172" s="12" t="s">
        <v>95</v>
      </c>
      <c r="D172" s="106">
        <v>418</v>
      </c>
      <c r="E172" s="104">
        <v>867</v>
      </c>
      <c r="F172" s="106">
        <v>450</v>
      </c>
      <c r="G172" s="106">
        <v>450</v>
      </c>
      <c r="H172" s="106">
        <v>450</v>
      </c>
      <c r="I172" s="106">
        <v>420</v>
      </c>
      <c r="J172" s="106">
        <v>420</v>
      </c>
      <c r="K172" s="106">
        <v>420</v>
      </c>
    </row>
    <row r="173" spans="1:11" ht="15">
      <c r="A173" s="12">
        <v>41</v>
      </c>
      <c r="B173" s="12">
        <v>635</v>
      </c>
      <c r="C173" s="12" t="s">
        <v>96</v>
      </c>
      <c r="D173" s="104">
        <f aca="true" t="shared" si="29" ref="D173:K173">SUM(D174:D178)</f>
        <v>270</v>
      </c>
      <c r="E173" s="104">
        <f t="shared" si="29"/>
        <v>140</v>
      </c>
      <c r="F173" s="104">
        <f t="shared" si="29"/>
        <v>4000</v>
      </c>
      <c r="G173" s="104">
        <f t="shared" si="29"/>
        <v>4000</v>
      </c>
      <c r="H173" s="104">
        <f t="shared" si="29"/>
        <v>4000</v>
      </c>
      <c r="I173" s="104">
        <f t="shared" si="29"/>
        <v>4000</v>
      </c>
      <c r="J173" s="104">
        <f t="shared" si="29"/>
        <v>4000</v>
      </c>
      <c r="K173" s="104">
        <f t="shared" si="29"/>
        <v>4000</v>
      </c>
    </row>
    <row r="174" spans="1:11" ht="14.25" outlineLevel="1">
      <c r="A174" s="15">
        <v>41</v>
      </c>
      <c r="B174" s="15">
        <v>635001</v>
      </c>
      <c r="C174" s="15" t="s">
        <v>97</v>
      </c>
      <c r="D174" s="106"/>
      <c r="E174" s="106"/>
      <c r="F174" s="106">
        <v>100</v>
      </c>
      <c r="G174" s="106">
        <v>100</v>
      </c>
      <c r="H174" s="106">
        <v>100</v>
      </c>
      <c r="I174" s="106">
        <v>100</v>
      </c>
      <c r="J174" s="106">
        <v>100</v>
      </c>
      <c r="K174" s="106">
        <v>100</v>
      </c>
    </row>
    <row r="175" spans="1:11" ht="14.25" outlineLevel="1">
      <c r="A175" s="15">
        <v>41</v>
      </c>
      <c r="B175" s="15">
        <v>635002</v>
      </c>
      <c r="C175" s="15" t="s">
        <v>98</v>
      </c>
      <c r="D175" s="106"/>
      <c r="E175" s="106"/>
      <c r="F175" s="106">
        <v>100</v>
      </c>
      <c r="G175" s="106">
        <v>100</v>
      </c>
      <c r="H175" s="106">
        <v>100</v>
      </c>
      <c r="I175" s="106">
        <v>100</v>
      </c>
      <c r="J175" s="106">
        <v>100</v>
      </c>
      <c r="K175" s="106">
        <v>100</v>
      </c>
    </row>
    <row r="176" spans="1:11" ht="14.25" outlineLevel="1">
      <c r="A176" s="15">
        <v>41</v>
      </c>
      <c r="B176" s="15">
        <v>635004</v>
      </c>
      <c r="C176" s="15" t="s">
        <v>99</v>
      </c>
      <c r="D176" s="106"/>
      <c r="E176" s="106"/>
      <c r="F176" s="106">
        <v>170</v>
      </c>
      <c r="G176" s="106">
        <v>170</v>
      </c>
      <c r="H176" s="106">
        <v>170</v>
      </c>
      <c r="I176" s="106">
        <v>170</v>
      </c>
      <c r="J176" s="106">
        <v>170</v>
      </c>
      <c r="K176" s="106">
        <v>170</v>
      </c>
    </row>
    <row r="177" spans="1:11" ht="14.25" outlineLevel="1">
      <c r="A177" s="15">
        <v>41</v>
      </c>
      <c r="B177" s="15">
        <v>635005</v>
      </c>
      <c r="C177" s="15" t="s">
        <v>100</v>
      </c>
      <c r="D177" s="106">
        <v>270</v>
      </c>
      <c r="E177" s="106">
        <v>140</v>
      </c>
      <c r="F177" s="106">
        <v>830</v>
      </c>
      <c r="G177" s="106">
        <v>830</v>
      </c>
      <c r="H177" s="106">
        <v>830</v>
      </c>
      <c r="I177" s="106">
        <v>830</v>
      </c>
      <c r="J177" s="106">
        <v>830</v>
      </c>
      <c r="K177" s="106">
        <v>830</v>
      </c>
    </row>
    <row r="178" spans="1:11" ht="14.25" outlineLevel="1">
      <c r="A178" s="15">
        <v>41</v>
      </c>
      <c r="B178" s="15">
        <v>635006</v>
      </c>
      <c r="C178" s="15" t="s">
        <v>101</v>
      </c>
      <c r="D178" s="106"/>
      <c r="E178" s="106"/>
      <c r="F178" s="106">
        <v>2800</v>
      </c>
      <c r="G178" s="106">
        <v>2800</v>
      </c>
      <c r="H178" s="106">
        <v>2800</v>
      </c>
      <c r="I178" s="106">
        <v>2800</v>
      </c>
      <c r="J178" s="106">
        <v>2800</v>
      </c>
      <c r="K178" s="106">
        <v>2800</v>
      </c>
    </row>
    <row r="179" spans="1:11" ht="15">
      <c r="A179" s="12">
        <v>41</v>
      </c>
      <c r="B179" s="12">
        <v>637</v>
      </c>
      <c r="C179" s="12" t="s">
        <v>104</v>
      </c>
      <c r="D179" s="136">
        <f aca="true" t="shared" si="30" ref="D179:K179">SUM(D180:D183)</f>
        <v>5024</v>
      </c>
      <c r="E179" s="136">
        <f t="shared" si="30"/>
        <v>5627</v>
      </c>
      <c r="F179" s="136">
        <f t="shared" si="30"/>
        <v>9669</v>
      </c>
      <c r="G179" s="136">
        <f t="shared" si="30"/>
        <v>9669</v>
      </c>
      <c r="H179" s="136">
        <f t="shared" si="30"/>
        <v>9669</v>
      </c>
      <c r="I179" s="136">
        <f t="shared" si="30"/>
        <v>9669</v>
      </c>
      <c r="J179" s="136">
        <f t="shared" si="30"/>
        <v>9669</v>
      </c>
      <c r="K179" s="136">
        <f t="shared" si="30"/>
        <v>9669</v>
      </c>
    </row>
    <row r="180" spans="1:11" ht="14.25">
      <c r="A180" s="15">
        <v>41</v>
      </c>
      <c r="B180" s="15">
        <v>637001</v>
      </c>
      <c r="C180" s="15" t="s">
        <v>105</v>
      </c>
      <c r="D180" s="106">
        <v>20</v>
      </c>
      <c r="E180" s="106">
        <v>530</v>
      </c>
      <c r="F180" s="106">
        <v>830</v>
      </c>
      <c r="G180" s="106">
        <v>830</v>
      </c>
      <c r="H180" s="106">
        <v>830</v>
      </c>
      <c r="I180" s="106">
        <v>830</v>
      </c>
      <c r="J180" s="106">
        <v>830</v>
      </c>
      <c r="K180" s="106">
        <v>830</v>
      </c>
    </row>
    <row r="181" spans="1:11" ht="14.25">
      <c r="A181" s="15">
        <v>41</v>
      </c>
      <c r="B181" s="15">
        <v>637004</v>
      </c>
      <c r="C181" s="15" t="s">
        <v>145</v>
      </c>
      <c r="D181" s="106">
        <v>434</v>
      </c>
      <c r="E181" s="106">
        <v>627</v>
      </c>
      <c r="F181" s="106">
        <v>1600</v>
      </c>
      <c r="G181" s="106">
        <v>1600</v>
      </c>
      <c r="H181" s="106">
        <v>1600</v>
      </c>
      <c r="I181" s="106">
        <v>1600</v>
      </c>
      <c r="J181" s="106">
        <v>1600</v>
      </c>
      <c r="K181" s="106">
        <v>1600</v>
      </c>
    </row>
    <row r="182" spans="1:13" ht="14.25">
      <c r="A182" s="15">
        <v>41</v>
      </c>
      <c r="B182" s="15">
        <v>637005</v>
      </c>
      <c r="C182" s="15" t="s">
        <v>146</v>
      </c>
      <c r="D182" s="106">
        <v>3730</v>
      </c>
      <c r="E182" s="106">
        <v>2270</v>
      </c>
      <c r="F182" s="106">
        <v>4000</v>
      </c>
      <c r="G182" s="106">
        <v>4000</v>
      </c>
      <c r="H182" s="106">
        <v>4000</v>
      </c>
      <c r="I182" s="106">
        <v>4000</v>
      </c>
      <c r="J182" s="106">
        <v>4000</v>
      </c>
      <c r="K182" s="106">
        <v>4000</v>
      </c>
      <c r="M182" s="30"/>
    </row>
    <row r="183" spans="1:13" ht="14.25">
      <c r="A183" s="37"/>
      <c r="B183" s="37" t="s">
        <v>324</v>
      </c>
      <c r="C183" s="37" t="s">
        <v>210</v>
      </c>
      <c r="D183" s="106">
        <v>840</v>
      </c>
      <c r="E183" s="106">
        <v>2200</v>
      </c>
      <c r="F183" s="106">
        <v>3239</v>
      </c>
      <c r="G183" s="106">
        <v>3239</v>
      </c>
      <c r="H183" s="106">
        <v>3239</v>
      </c>
      <c r="I183" s="106">
        <v>3239</v>
      </c>
      <c r="J183" s="106">
        <v>3239</v>
      </c>
      <c r="K183" s="106">
        <v>3239</v>
      </c>
      <c r="L183" s="215"/>
      <c r="M183" s="30"/>
    </row>
    <row r="184" spans="1:13" ht="15">
      <c r="A184" s="40">
        <v>41</v>
      </c>
      <c r="B184" s="40">
        <v>642</v>
      </c>
      <c r="C184" s="40" t="s">
        <v>147</v>
      </c>
      <c r="D184" s="104">
        <f aca="true" t="shared" si="31" ref="D184:K184">SUM(D185)</f>
        <v>108</v>
      </c>
      <c r="E184" s="104">
        <f t="shared" si="31"/>
        <v>418</v>
      </c>
      <c r="F184" s="104">
        <f>SUM(F185)</f>
        <v>150</v>
      </c>
      <c r="G184" s="104">
        <f>SUM(G185)</f>
        <v>150</v>
      </c>
      <c r="H184" s="104">
        <f>SUM(H185)</f>
        <v>150</v>
      </c>
      <c r="I184" s="104">
        <f>SUM(I185)</f>
        <v>150</v>
      </c>
      <c r="J184" s="104">
        <f t="shared" si="31"/>
        <v>150</v>
      </c>
      <c r="K184" s="104">
        <f t="shared" si="31"/>
        <v>200</v>
      </c>
      <c r="L184" s="195"/>
      <c r="M184" s="30"/>
    </row>
    <row r="185" spans="1:13" ht="14.25">
      <c r="A185" s="15">
        <v>41</v>
      </c>
      <c r="B185" s="15">
        <v>642015</v>
      </c>
      <c r="C185" s="15" t="s">
        <v>309</v>
      </c>
      <c r="D185" s="106">
        <v>108</v>
      </c>
      <c r="E185" s="106">
        <v>418</v>
      </c>
      <c r="F185" s="106">
        <v>150</v>
      </c>
      <c r="G185" s="106">
        <v>150</v>
      </c>
      <c r="H185" s="106">
        <v>150</v>
      </c>
      <c r="I185" s="106">
        <v>150</v>
      </c>
      <c r="J185" s="106">
        <v>150</v>
      </c>
      <c r="K185" s="106">
        <v>200</v>
      </c>
      <c r="L185" s="195"/>
      <c r="M185" s="30"/>
    </row>
    <row r="186" spans="1:13" ht="14.25">
      <c r="A186" s="38"/>
      <c r="B186" s="38"/>
      <c r="C186" s="38"/>
      <c r="D186" s="116"/>
      <c r="E186" s="116"/>
      <c r="F186" s="116"/>
      <c r="G186" s="116"/>
      <c r="H186" s="116"/>
      <c r="I186" s="116"/>
      <c r="J186" s="116"/>
      <c r="K186" s="137"/>
      <c r="M186" s="30"/>
    </row>
    <row r="187" spans="1:11" ht="15">
      <c r="A187" s="12"/>
      <c r="B187" s="12"/>
      <c r="C187" s="12" t="s">
        <v>148</v>
      </c>
      <c r="D187" s="138">
        <f aca="true" t="shared" si="32" ref="D187:K187">D188+D194+D204</f>
        <v>60863</v>
      </c>
      <c r="E187" s="138">
        <f t="shared" si="32"/>
        <v>57007</v>
      </c>
      <c r="F187" s="138">
        <f>F188+F194+F204</f>
        <v>76598</v>
      </c>
      <c r="G187" s="138">
        <f>G188+G194+G204</f>
        <v>79098</v>
      </c>
      <c r="H187" s="138">
        <f>H188+H194+H204</f>
        <v>79098</v>
      </c>
      <c r="I187" s="138">
        <f>I188+I194+I204</f>
        <v>81360</v>
      </c>
      <c r="J187" s="138">
        <f t="shared" si="32"/>
        <v>82002</v>
      </c>
      <c r="K187" s="138">
        <f t="shared" si="32"/>
        <v>85270</v>
      </c>
    </row>
    <row r="188" spans="1:11" ht="14.25">
      <c r="A188" s="12"/>
      <c r="B188" s="12">
        <v>610</v>
      </c>
      <c r="C188" s="12" t="s">
        <v>149</v>
      </c>
      <c r="D188" s="106">
        <f>SUM(D189:D193)</f>
        <v>48250</v>
      </c>
      <c r="E188" s="106">
        <f>SUM(E189:E192)</f>
        <v>44483</v>
      </c>
      <c r="F188" s="106">
        <f>SUM(F189:F193)</f>
        <v>56538</v>
      </c>
      <c r="G188" s="106">
        <f>SUM(G189:G193)</f>
        <v>56538</v>
      </c>
      <c r="H188" s="106">
        <f>SUM(H189:H193)</f>
        <v>56538</v>
      </c>
      <c r="I188" s="106">
        <f>SUM(I189:I192)</f>
        <v>58214</v>
      </c>
      <c r="J188" s="106">
        <f>SUM(J189:J192)</f>
        <v>60542</v>
      </c>
      <c r="K188" s="106">
        <f>SUM(K189:K192)</f>
        <v>62964</v>
      </c>
    </row>
    <row r="189" spans="1:11" ht="14.25" outlineLevel="1">
      <c r="A189" s="15">
        <v>41</v>
      </c>
      <c r="B189" s="15">
        <v>611</v>
      </c>
      <c r="C189" s="15" t="s">
        <v>62</v>
      </c>
      <c r="D189" s="106">
        <v>27884</v>
      </c>
      <c r="E189" s="106">
        <v>23371</v>
      </c>
      <c r="F189" s="106">
        <v>56538</v>
      </c>
      <c r="G189" s="106">
        <v>56538</v>
      </c>
      <c r="H189" s="106">
        <v>56538</v>
      </c>
      <c r="I189" s="106">
        <v>58214</v>
      </c>
      <c r="J189" s="106">
        <v>60542</v>
      </c>
      <c r="K189" s="106">
        <v>62964</v>
      </c>
    </row>
    <row r="190" spans="1:11" ht="14.25" outlineLevel="1">
      <c r="A190" s="15">
        <v>41</v>
      </c>
      <c r="B190" s="15">
        <v>612</v>
      </c>
      <c r="C190" s="15" t="s">
        <v>63</v>
      </c>
      <c r="D190" s="108">
        <v>12597</v>
      </c>
      <c r="E190" s="106">
        <v>14184</v>
      </c>
      <c r="F190" s="108"/>
      <c r="G190" s="108"/>
      <c r="H190" s="108"/>
      <c r="I190" s="108"/>
      <c r="J190" s="108"/>
      <c r="K190" s="106"/>
    </row>
    <row r="191" spans="1:11" ht="14.25" outlineLevel="1">
      <c r="A191" s="15">
        <v>41</v>
      </c>
      <c r="B191" s="15">
        <v>615</v>
      </c>
      <c r="C191" s="15" t="s">
        <v>280</v>
      </c>
      <c r="D191" s="108">
        <v>3089</v>
      </c>
      <c r="E191" s="106">
        <v>3591</v>
      </c>
      <c r="F191" s="108"/>
      <c r="G191" s="108"/>
      <c r="H191" s="108"/>
      <c r="I191" s="108"/>
      <c r="J191" s="108"/>
      <c r="K191" s="106"/>
    </row>
    <row r="192" spans="1:11" ht="14.25" outlineLevel="1">
      <c r="A192" s="15">
        <v>41</v>
      </c>
      <c r="B192" s="15">
        <v>614</v>
      </c>
      <c r="C192" s="15" t="s">
        <v>65</v>
      </c>
      <c r="D192" s="108">
        <v>4680</v>
      </c>
      <c r="E192" s="108">
        <v>3337</v>
      </c>
      <c r="F192" s="108"/>
      <c r="G192" s="108"/>
      <c r="H192" s="108"/>
      <c r="I192" s="108"/>
      <c r="J192" s="108"/>
      <c r="K192" s="106"/>
    </row>
    <row r="193" spans="1:11" ht="14.25">
      <c r="A193" s="15"/>
      <c r="B193" s="15"/>
      <c r="C193" s="15"/>
      <c r="D193" s="108"/>
      <c r="E193" s="108"/>
      <c r="F193" s="108"/>
      <c r="G193" s="108"/>
      <c r="H193" s="108"/>
      <c r="I193" s="108"/>
      <c r="J193" s="108"/>
      <c r="K193" s="106"/>
    </row>
    <row r="194" spans="1:11" ht="15">
      <c r="A194" s="12">
        <v>41</v>
      </c>
      <c r="B194" s="12">
        <v>620</v>
      </c>
      <c r="C194" s="12" t="s">
        <v>67</v>
      </c>
      <c r="D194" s="104">
        <f>SUM(D195:D202)</f>
        <v>12613</v>
      </c>
      <c r="E194" s="104">
        <f>SUM(E195:E201)</f>
        <v>12524</v>
      </c>
      <c r="F194" s="104">
        <f>SUM(F195:F201)</f>
        <v>19760</v>
      </c>
      <c r="G194" s="104">
        <f>SUM(G195:G201)</f>
        <v>19760</v>
      </c>
      <c r="H194" s="104">
        <f>SUM(H195:H201)</f>
        <v>19760</v>
      </c>
      <c r="I194" s="104">
        <f>SUM(I195:I202)</f>
        <v>20346</v>
      </c>
      <c r="J194" s="104">
        <f>SUM(J195:J202)</f>
        <v>21160</v>
      </c>
      <c r="K194" s="104">
        <f>SUM(K195:K201)</f>
        <v>22006</v>
      </c>
    </row>
    <row r="195" spans="1:11" ht="14.25" outlineLevel="1">
      <c r="A195" s="15">
        <v>41</v>
      </c>
      <c r="B195" s="15" t="s">
        <v>68</v>
      </c>
      <c r="C195" s="15" t="s">
        <v>69</v>
      </c>
      <c r="D195" s="106">
        <v>2177</v>
      </c>
      <c r="E195" s="106">
        <v>2272</v>
      </c>
      <c r="F195" s="106">
        <v>5654</v>
      </c>
      <c r="G195" s="106">
        <v>5654</v>
      </c>
      <c r="H195" s="106">
        <v>5654</v>
      </c>
      <c r="I195" s="106">
        <v>20346</v>
      </c>
      <c r="J195" s="106">
        <v>21160</v>
      </c>
      <c r="K195" s="106">
        <v>22006</v>
      </c>
    </row>
    <row r="196" spans="1:11" ht="14.25" outlineLevel="1">
      <c r="A196" s="15">
        <v>41</v>
      </c>
      <c r="B196" s="15">
        <v>625001</v>
      </c>
      <c r="C196" s="15" t="s">
        <v>142</v>
      </c>
      <c r="D196" s="106">
        <v>607</v>
      </c>
      <c r="E196" s="106">
        <v>650</v>
      </c>
      <c r="F196" s="106">
        <v>792</v>
      </c>
      <c r="G196" s="106">
        <v>792</v>
      </c>
      <c r="H196" s="106">
        <v>792</v>
      </c>
      <c r="I196" s="106"/>
      <c r="J196" s="106"/>
      <c r="K196" s="106"/>
    </row>
    <row r="197" spans="1:11" ht="14.25" outlineLevel="1">
      <c r="A197" s="15">
        <v>41</v>
      </c>
      <c r="B197" s="15">
        <v>625002</v>
      </c>
      <c r="C197" s="15" t="s">
        <v>71</v>
      </c>
      <c r="D197" s="106">
        <v>6099</v>
      </c>
      <c r="E197" s="106">
        <v>5520</v>
      </c>
      <c r="F197" s="106">
        <v>7915</v>
      </c>
      <c r="G197" s="106">
        <v>7915</v>
      </c>
      <c r="H197" s="106">
        <v>7915</v>
      </c>
      <c r="I197" s="106"/>
      <c r="J197" s="106"/>
      <c r="K197" s="106"/>
    </row>
    <row r="198" spans="1:11" ht="14.25" outlineLevel="1">
      <c r="A198" s="15">
        <v>41</v>
      </c>
      <c r="B198" s="15">
        <v>625003</v>
      </c>
      <c r="C198" s="15" t="s">
        <v>72</v>
      </c>
      <c r="D198" s="106">
        <v>323</v>
      </c>
      <c r="E198" s="106">
        <v>420</v>
      </c>
      <c r="F198" s="106">
        <v>452</v>
      </c>
      <c r="G198" s="106">
        <v>452</v>
      </c>
      <c r="H198" s="106">
        <v>452</v>
      </c>
      <c r="I198" s="106"/>
      <c r="J198" s="106"/>
      <c r="K198" s="106"/>
    </row>
    <row r="199" spans="1:11" ht="14.25" outlineLevel="1">
      <c r="A199" s="15">
        <v>41</v>
      </c>
      <c r="B199" s="15">
        <v>625004</v>
      </c>
      <c r="C199" s="15" t="s">
        <v>73</v>
      </c>
      <c r="D199" s="106">
        <v>1168</v>
      </c>
      <c r="E199" s="106">
        <v>1277</v>
      </c>
      <c r="F199" s="106">
        <v>1696</v>
      </c>
      <c r="G199" s="106">
        <v>1696</v>
      </c>
      <c r="H199" s="106">
        <v>1696</v>
      </c>
      <c r="I199" s="106"/>
      <c r="J199" s="106"/>
      <c r="K199" s="106"/>
    </row>
    <row r="200" spans="1:11" ht="14.25" outlineLevel="1">
      <c r="A200" s="15">
        <v>41</v>
      </c>
      <c r="B200" s="15">
        <v>625005</v>
      </c>
      <c r="C200" s="15" t="s">
        <v>74</v>
      </c>
      <c r="D200" s="106">
        <v>170</v>
      </c>
      <c r="E200" s="106">
        <v>180</v>
      </c>
      <c r="F200" s="106">
        <v>565</v>
      </c>
      <c r="G200" s="106">
        <v>565</v>
      </c>
      <c r="H200" s="106">
        <v>565</v>
      </c>
      <c r="I200" s="106"/>
      <c r="J200" s="106"/>
      <c r="K200" s="106"/>
    </row>
    <row r="201" spans="1:11" ht="14.25" outlineLevel="1">
      <c r="A201" s="15">
        <v>41</v>
      </c>
      <c r="B201" s="15">
        <v>625007</v>
      </c>
      <c r="C201" s="15" t="s">
        <v>122</v>
      </c>
      <c r="D201" s="106">
        <v>2069</v>
      </c>
      <c r="E201" s="106">
        <v>2205</v>
      </c>
      <c r="F201" s="106">
        <v>2686</v>
      </c>
      <c r="G201" s="106">
        <v>2686</v>
      </c>
      <c r="H201" s="106">
        <v>2686</v>
      </c>
      <c r="I201" s="106"/>
      <c r="J201" s="106"/>
      <c r="K201" s="106"/>
    </row>
    <row r="202" spans="1:11" ht="14.25" outlineLevel="1">
      <c r="A202" s="15">
        <v>41</v>
      </c>
      <c r="B202" s="15">
        <v>627</v>
      </c>
      <c r="C202" s="15" t="s">
        <v>285</v>
      </c>
      <c r="D202" s="108"/>
      <c r="E202" s="108"/>
      <c r="F202" s="108"/>
      <c r="G202" s="108"/>
      <c r="H202" s="108"/>
      <c r="I202" s="108"/>
      <c r="J202" s="108"/>
      <c r="K202" s="106"/>
    </row>
    <row r="203" spans="1:11" ht="14.25">
      <c r="A203" s="15"/>
      <c r="B203" s="15"/>
      <c r="C203" s="15"/>
      <c r="D203" s="108"/>
      <c r="E203" s="108"/>
      <c r="F203" s="108"/>
      <c r="G203" s="108"/>
      <c r="H203" s="108"/>
      <c r="I203" s="108"/>
      <c r="J203" s="108"/>
      <c r="K203" s="106"/>
    </row>
    <row r="204" spans="1:11" ht="15">
      <c r="A204" s="12"/>
      <c r="B204" s="12">
        <v>630</v>
      </c>
      <c r="C204" s="12" t="s">
        <v>76</v>
      </c>
      <c r="D204" s="106">
        <f>SUM(D205:D207)</f>
        <v>0</v>
      </c>
      <c r="E204" s="106"/>
      <c r="F204" s="104">
        <f>SUM(F208)</f>
        <v>300</v>
      </c>
      <c r="G204" s="104">
        <f>G206+G208</f>
        <v>2800</v>
      </c>
      <c r="H204" s="104">
        <f>H206+H208</f>
        <v>2800</v>
      </c>
      <c r="I204" s="104">
        <f>I206+I208</f>
        <v>2800</v>
      </c>
      <c r="J204" s="104">
        <f>SUM(J208)</f>
        <v>300</v>
      </c>
      <c r="K204" s="104">
        <f>SUM(K208)</f>
        <v>300</v>
      </c>
    </row>
    <row r="205" spans="1:11" ht="14.25" outlineLevel="1">
      <c r="A205" s="15"/>
      <c r="B205" s="15">
        <v>633001</v>
      </c>
      <c r="C205" s="15" t="s">
        <v>150</v>
      </c>
      <c r="D205" s="108">
        <v>0</v>
      </c>
      <c r="E205" s="108"/>
      <c r="F205" s="108"/>
      <c r="G205" s="108"/>
      <c r="H205" s="108"/>
      <c r="I205" s="108"/>
      <c r="J205" s="108"/>
      <c r="K205" s="106"/>
    </row>
    <row r="206" spans="1:11" ht="14.25" outlineLevel="1">
      <c r="A206" s="15"/>
      <c r="B206" s="15">
        <v>630</v>
      </c>
      <c r="C206" s="15" t="s">
        <v>433</v>
      </c>
      <c r="D206" s="108">
        <v>0</v>
      </c>
      <c r="E206" s="108"/>
      <c r="F206" s="108"/>
      <c r="G206" s="108">
        <v>2500</v>
      </c>
      <c r="H206" s="106">
        <v>2500</v>
      </c>
      <c r="I206" s="106">
        <v>2500</v>
      </c>
      <c r="J206" s="108"/>
      <c r="K206" s="106"/>
    </row>
    <row r="207" spans="1:11" ht="14.25" outlineLevel="1">
      <c r="A207" s="15"/>
      <c r="B207" s="15">
        <v>633006</v>
      </c>
      <c r="C207" s="15" t="s">
        <v>88</v>
      </c>
      <c r="D207" s="108">
        <v>0</v>
      </c>
      <c r="E207" s="108"/>
      <c r="F207" s="108"/>
      <c r="G207" s="108"/>
      <c r="H207" s="108"/>
      <c r="I207" s="108"/>
      <c r="J207" s="108"/>
      <c r="K207" s="106"/>
    </row>
    <row r="208" spans="1:11" ht="14.25">
      <c r="A208" s="34"/>
      <c r="B208" s="34">
        <v>635</v>
      </c>
      <c r="C208" s="34" t="s">
        <v>151</v>
      </c>
      <c r="D208" s="112">
        <v>0</v>
      </c>
      <c r="E208" s="112"/>
      <c r="F208" s="112">
        <v>300</v>
      </c>
      <c r="G208" s="112">
        <v>300</v>
      </c>
      <c r="H208" s="112">
        <v>300</v>
      </c>
      <c r="I208" s="112">
        <v>300</v>
      </c>
      <c r="J208" s="112">
        <v>300</v>
      </c>
      <c r="K208" s="112">
        <v>300</v>
      </c>
    </row>
    <row r="209" spans="1:11" ht="14.25">
      <c r="A209" s="38"/>
      <c r="B209" s="38"/>
      <c r="C209" s="38"/>
      <c r="D209" s="116"/>
      <c r="E209" s="116"/>
      <c r="F209" s="116"/>
      <c r="G209" s="116"/>
      <c r="H209" s="116"/>
      <c r="I209" s="116"/>
      <c r="J209" s="116"/>
      <c r="K209" s="116"/>
    </row>
    <row r="210" spans="1:11" ht="15">
      <c r="A210" s="90"/>
      <c r="B210" s="90" t="s">
        <v>59</v>
      </c>
      <c r="C210" s="90"/>
      <c r="D210" s="101" t="s">
        <v>1</v>
      </c>
      <c r="E210" s="181" t="s">
        <v>1</v>
      </c>
      <c r="F210" s="181" t="s">
        <v>420</v>
      </c>
      <c r="G210" s="181" t="s">
        <v>430</v>
      </c>
      <c r="H210" s="183" t="s">
        <v>318</v>
      </c>
      <c r="I210" s="183" t="s">
        <v>3</v>
      </c>
      <c r="J210" s="181" t="s">
        <v>3</v>
      </c>
      <c r="K210" s="181" t="s">
        <v>3</v>
      </c>
    </row>
    <row r="211" spans="1:11" ht="15">
      <c r="A211" s="33"/>
      <c r="B211" s="33"/>
      <c r="C211" s="33"/>
      <c r="D211" s="102">
        <v>2015</v>
      </c>
      <c r="E211" s="182">
        <v>2016</v>
      </c>
      <c r="F211" s="182">
        <v>2017</v>
      </c>
      <c r="G211" s="182" t="s">
        <v>431</v>
      </c>
      <c r="H211" s="182" t="s">
        <v>511</v>
      </c>
      <c r="I211" s="182">
        <v>2018</v>
      </c>
      <c r="J211" s="182">
        <v>2019</v>
      </c>
      <c r="K211" s="182">
        <v>2020</v>
      </c>
    </row>
    <row r="212" spans="1:11" ht="15">
      <c r="A212" s="24"/>
      <c r="B212" s="24" t="s">
        <v>152</v>
      </c>
      <c r="C212" s="24" t="s">
        <v>153</v>
      </c>
      <c r="D212" s="139">
        <f aca="true" t="shared" si="33" ref="D212:I212">D213+D218+D222+D225+D226+D228</f>
        <v>18390</v>
      </c>
      <c r="E212" s="139">
        <f t="shared" si="33"/>
        <v>26705</v>
      </c>
      <c r="F212" s="139">
        <f t="shared" si="33"/>
        <v>22470</v>
      </c>
      <c r="G212" s="139">
        <f t="shared" si="33"/>
        <v>22470</v>
      </c>
      <c r="H212" s="139">
        <f t="shared" si="33"/>
        <v>27470</v>
      </c>
      <c r="I212" s="139">
        <f t="shared" si="33"/>
        <v>35110</v>
      </c>
      <c r="J212" s="139">
        <f>J213+J218+J222+J226+J228+J225</f>
        <v>37690</v>
      </c>
      <c r="K212" s="110">
        <f>K213+K218+K222+K226+K228+K225</f>
        <v>37690</v>
      </c>
    </row>
    <row r="213" spans="1:11" ht="15">
      <c r="A213" s="12">
        <v>41</v>
      </c>
      <c r="B213" s="12">
        <v>632</v>
      </c>
      <c r="C213" s="12" t="s">
        <v>154</v>
      </c>
      <c r="D213" s="140">
        <f aca="true" t="shared" si="34" ref="D213:K213">SUM(D214:D217)</f>
        <v>7098</v>
      </c>
      <c r="E213" s="140">
        <f t="shared" si="34"/>
        <v>7537</v>
      </c>
      <c r="F213" s="140">
        <f t="shared" si="34"/>
        <v>9060</v>
      </c>
      <c r="G213" s="140">
        <f t="shared" si="34"/>
        <v>9060</v>
      </c>
      <c r="H213" s="140">
        <f t="shared" si="34"/>
        <v>9060</v>
      </c>
      <c r="I213" s="140">
        <f t="shared" si="34"/>
        <v>9060</v>
      </c>
      <c r="J213" s="140">
        <f t="shared" si="34"/>
        <v>10805</v>
      </c>
      <c r="K213" s="104">
        <f t="shared" si="34"/>
        <v>10805</v>
      </c>
    </row>
    <row r="214" spans="1:11" ht="14.25" outlineLevel="1">
      <c r="A214" s="15">
        <v>41</v>
      </c>
      <c r="B214" s="15">
        <v>632001</v>
      </c>
      <c r="C214" s="15" t="s">
        <v>155</v>
      </c>
      <c r="D214" s="119">
        <v>1768</v>
      </c>
      <c r="E214" s="119">
        <v>1964</v>
      </c>
      <c r="F214" s="119">
        <v>3000</v>
      </c>
      <c r="G214" s="119">
        <v>3000</v>
      </c>
      <c r="H214" s="119">
        <v>3000</v>
      </c>
      <c r="I214" s="119">
        <v>3000</v>
      </c>
      <c r="J214" s="119">
        <v>3825</v>
      </c>
      <c r="K214" s="106">
        <v>3825</v>
      </c>
    </row>
    <row r="215" spans="1:11" ht="14.25" outlineLevel="1">
      <c r="A215" s="15">
        <v>41</v>
      </c>
      <c r="B215" s="15">
        <v>632001</v>
      </c>
      <c r="C215" s="15" t="s">
        <v>156</v>
      </c>
      <c r="D215" s="119">
        <v>4070</v>
      </c>
      <c r="E215" s="119">
        <v>4553</v>
      </c>
      <c r="F215" s="119">
        <v>5000</v>
      </c>
      <c r="G215" s="119">
        <v>5000</v>
      </c>
      <c r="H215" s="119">
        <v>5000</v>
      </c>
      <c r="I215" s="119">
        <v>5000</v>
      </c>
      <c r="J215" s="119">
        <v>5650</v>
      </c>
      <c r="K215" s="106">
        <v>5650</v>
      </c>
    </row>
    <row r="216" spans="1:11" ht="14.25" outlineLevel="1">
      <c r="A216" s="15">
        <v>41</v>
      </c>
      <c r="B216" s="15">
        <v>632002</v>
      </c>
      <c r="C216" s="15" t="s">
        <v>83</v>
      </c>
      <c r="D216" s="119">
        <v>1088</v>
      </c>
      <c r="E216" s="119">
        <v>863</v>
      </c>
      <c r="F216" s="119">
        <v>860</v>
      </c>
      <c r="G216" s="119">
        <v>860</v>
      </c>
      <c r="H216" s="119">
        <v>860</v>
      </c>
      <c r="I216" s="119">
        <v>860</v>
      </c>
      <c r="J216" s="119">
        <v>830</v>
      </c>
      <c r="K216" s="106">
        <v>830</v>
      </c>
    </row>
    <row r="217" spans="1:11" ht="14.25" outlineLevel="1">
      <c r="A217" s="15">
        <v>41</v>
      </c>
      <c r="B217" s="15">
        <v>632003</v>
      </c>
      <c r="C217" s="15" t="s">
        <v>157</v>
      </c>
      <c r="D217" s="119">
        <v>172</v>
      </c>
      <c r="E217" s="119">
        <v>157</v>
      </c>
      <c r="F217" s="119">
        <v>200</v>
      </c>
      <c r="G217" s="119">
        <v>200</v>
      </c>
      <c r="H217" s="119">
        <v>200</v>
      </c>
      <c r="I217" s="119">
        <v>200</v>
      </c>
      <c r="J217" s="119">
        <v>500</v>
      </c>
      <c r="K217" s="106">
        <v>500</v>
      </c>
    </row>
    <row r="218" spans="1:11" ht="15">
      <c r="A218" s="12">
        <v>41</v>
      </c>
      <c r="B218" s="12">
        <v>633</v>
      </c>
      <c r="C218" s="12" t="s">
        <v>85</v>
      </c>
      <c r="D218" s="140">
        <f aca="true" t="shared" si="35" ref="D218:K218">SUM(D219:D221)</f>
        <v>9158</v>
      </c>
      <c r="E218" s="140">
        <f t="shared" si="35"/>
        <v>15196</v>
      </c>
      <c r="F218" s="140">
        <f>SUM(F219:F221)</f>
        <v>5650</v>
      </c>
      <c r="G218" s="140">
        <f>SUM(G219:G221)</f>
        <v>5650</v>
      </c>
      <c r="H218" s="140">
        <f>SUM(H219:H221)</f>
        <v>9759</v>
      </c>
      <c r="I218" s="140">
        <f>SUM(I219:I221)</f>
        <v>14500</v>
      </c>
      <c r="J218" s="140">
        <f t="shared" si="35"/>
        <v>14335</v>
      </c>
      <c r="K218" s="104">
        <f t="shared" si="35"/>
        <v>14335</v>
      </c>
    </row>
    <row r="219" spans="1:11" ht="14.25">
      <c r="A219" s="15">
        <v>41</v>
      </c>
      <c r="B219" s="15">
        <v>633004</v>
      </c>
      <c r="C219" s="15" t="s">
        <v>158</v>
      </c>
      <c r="D219" s="119">
        <v>91</v>
      </c>
      <c r="E219" s="119">
        <v>42</v>
      </c>
      <c r="F219" s="119">
        <v>350</v>
      </c>
      <c r="G219" s="119">
        <v>350</v>
      </c>
      <c r="H219" s="119">
        <v>661</v>
      </c>
      <c r="I219" s="119">
        <v>500</v>
      </c>
      <c r="J219" s="119">
        <v>335</v>
      </c>
      <c r="K219" s="106">
        <v>335</v>
      </c>
    </row>
    <row r="220" spans="1:11" ht="14.25">
      <c r="A220" s="15">
        <v>41</v>
      </c>
      <c r="B220" s="15">
        <v>633005</v>
      </c>
      <c r="C220" s="15" t="s">
        <v>159</v>
      </c>
      <c r="D220" s="119">
        <v>532</v>
      </c>
      <c r="E220" s="119">
        <v>6510</v>
      </c>
      <c r="F220" s="119">
        <v>3600</v>
      </c>
      <c r="G220" s="119">
        <v>3600</v>
      </c>
      <c r="H220" s="119">
        <v>6098</v>
      </c>
      <c r="I220" s="119">
        <v>7500</v>
      </c>
      <c r="J220" s="119">
        <v>7500</v>
      </c>
      <c r="K220" s="106">
        <v>7500</v>
      </c>
    </row>
    <row r="221" spans="1:11" ht="14.25">
      <c r="A221" s="15">
        <v>41</v>
      </c>
      <c r="B221" s="15">
        <v>633010</v>
      </c>
      <c r="C221" s="15" t="s">
        <v>160</v>
      </c>
      <c r="D221" s="119">
        <v>8535</v>
      </c>
      <c r="E221" s="119">
        <v>8644</v>
      </c>
      <c r="F221" s="119">
        <v>1700</v>
      </c>
      <c r="G221" s="119">
        <v>1700</v>
      </c>
      <c r="H221" s="119">
        <v>3000</v>
      </c>
      <c r="I221" s="119">
        <v>6500</v>
      </c>
      <c r="J221" s="119">
        <v>6500</v>
      </c>
      <c r="K221" s="106">
        <v>6500</v>
      </c>
    </row>
    <row r="222" spans="1:11" ht="15">
      <c r="A222" s="12">
        <v>41</v>
      </c>
      <c r="B222" s="12">
        <v>634</v>
      </c>
      <c r="C222" s="12" t="s">
        <v>91</v>
      </c>
      <c r="D222" s="141">
        <f aca="true" t="shared" si="36" ref="D222:K222">SUM(D223:D224)</f>
        <v>1123</v>
      </c>
      <c r="E222" s="141">
        <f t="shared" si="36"/>
        <v>1540</v>
      </c>
      <c r="F222" s="141">
        <f t="shared" si="36"/>
        <v>2200</v>
      </c>
      <c r="G222" s="141">
        <f t="shared" si="36"/>
        <v>2200</v>
      </c>
      <c r="H222" s="141">
        <f t="shared" si="36"/>
        <v>3200</v>
      </c>
      <c r="I222" s="141">
        <f t="shared" si="36"/>
        <v>4400</v>
      </c>
      <c r="J222" s="141">
        <f t="shared" si="36"/>
        <v>4400</v>
      </c>
      <c r="K222" s="121">
        <f t="shared" si="36"/>
        <v>4400</v>
      </c>
    </row>
    <row r="223" spans="1:11" ht="14.25" outlineLevel="1">
      <c r="A223" s="15">
        <v>41</v>
      </c>
      <c r="B223" s="15">
        <v>634001</v>
      </c>
      <c r="C223" s="15" t="s">
        <v>161</v>
      </c>
      <c r="D223" s="119">
        <v>796</v>
      </c>
      <c r="E223" s="119">
        <v>1197</v>
      </c>
      <c r="F223" s="119">
        <v>1500</v>
      </c>
      <c r="G223" s="119">
        <v>1500</v>
      </c>
      <c r="H223" s="119">
        <v>2500</v>
      </c>
      <c r="I223" s="119">
        <v>2700</v>
      </c>
      <c r="J223" s="119">
        <v>2700</v>
      </c>
      <c r="K223" s="106">
        <v>2700</v>
      </c>
    </row>
    <row r="224" spans="1:11" ht="14.25" outlineLevel="1">
      <c r="A224" s="15">
        <v>41</v>
      </c>
      <c r="B224" s="15">
        <v>634002</v>
      </c>
      <c r="C224" s="15" t="s">
        <v>162</v>
      </c>
      <c r="D224" s="119">
        <v>327</v>
      </c>
      <c r="E224" s="119">
        <v>343</v>
      </c>
      <c r="F224" s="119">
        <v>700</v>
      </c>
      <c r="G224" s="119">
        <v>700</v>
      </c>
      <c r="H224" s="119">
        <v>700</v>
      </c>
      <c r="I224" s="119">
        <v>1700</v>
      </c>
      <c r="J224" s="119">
        <v>1700</v>
      </c>
      <c r="K224" s="106">
        <v>1700</v>
      </c>
    </row>
    <row r="225" spans="1:11" ht="15">
      <c r="A225" s="12">
        <v>41</v>
      </c>
      <c r="B225" s="12">
        <v>634003</v>
      </c>
      <c r="C225" s="12" t="s">
        <v>163</v>
      </c>
      <c r="D225" s="140">
        <v>447</v>
      </c>
      <c r="E225" s="140">
        <v>0</v>
      </c>
      <c r="F225" s="140">
        <v>450</v>
      </c>
      <c r="G225" s="140">
        <v>450</v>
      </c>
      <c r="H225" s="140">
        <v>451</v>
      </c>
      <c r="I225" s="140">
        <v>450</v>
      </c>
      <c r="J225" s="140">
        <v>450</v>
      </c>
      <c r="K225" s="104">
        <v>450</v>
      </c>
    </row>
    <row r="226" spans="1:11" ht="15">
      <c r="A226" s="12">
        <v>41</v>
      </c>
      <c r="B226" s="12">
        <v>635</v>
      </c>
      <c r="C226" s="12" t="s">
        <v>126</v>
      </c>
      <c r="D226" s="141">
        <f aca="true" t="shared" si="37" ref="D226:K226">SUM(D227)</f>
        <v>385</v>
      </c>
      <c r="E226" s="141">
        <f t="shared" si="37"/>
        <v>448</v>
      </c>
      <c r="F226" s="141">
        <f>SUM(F227)</f>
        <v>3000</v>
      </c>
      <c r="G226" s="141">
        <f>SUM(G227)</f>
        <v>3000</v>
      </c>
      <c r="H226" s="141">
        <f>SUM(H227)</f>
        <v>3000</v>
      </c>
      <c r="I226" s="141">
        <f>SUM(I227)</f>
        <v>1000</v>
      </c>
      <c r="J226" s="141">
        <f t="shared" si="37"/>
        <v>2000</v>
      </c>
      <c r="K226" s="121">
        <f t="shared" si="37"/>
        <v>2000</v>
      </c>
    </row>
    <row r="227" spans="1:11" ht="14.25">
      <c r="A227" s="15">
        <v>41</v>
      </c>
      <c r="B227" s="15">
        <v>635006</v>
      </c>
      <c r="C227" s="15" t="s">
        <v>164</v>
      </c>
      <c r="D227" s="119">
        <v>385</v>
      </c>
      <c r="E227" s="119">
        <v>448</v>
      </c>
      <c r="F227" s="119">
        <v>3000</v>
      </c>
      <c r="G227" s="119">
        <v>3000</v>
      </c>
      <c r="H227" s="119">
        <v>3000</v>
      </c>
      <c r="I227" s="119">
        <v>1000</v>
      </c>
      <c r="J227" s="119">
        <v>2000</v>
      </c>
      <c r="K227" s="106">
        <v>2000</v>
      </c>
    </row>
    <row r="228" spans="1:11" ht="15">
      <c r="A228" s="12">
        <v>41</v>
      </c>
      <c r="B228" s="12">
        <v>637</v>
      </c>
      <c r="C228" s="12" t="s">
        <v>104</v>
      </c>
      <c r="D228" s="140">
        <f aca="true" t="shared" si="38" ref="D228:K228">SUM(D229:D232)</f>
        <v>179</v>
      </c>
      <c r="E228" s="140">
        <f t="shared" si="38"/>
        <v>1984</v>
      </c>
      <c r="F228" s="140">
        <f>SUM(F229:F232)</f>
        <v>2110</v>
      </c>
      <c r="G228" s="140">
        <f>SUM(G229:G232)</f>
        <v>2110</v>
      </c>
      <c r="H228" s="140">
        <f>SUM(H229:H232)</f>
        <v>2000</v>
      </c>
      <c r="I228" s="140">
        <f>SUM(I229:I232)</f>
        <v>5700</v>
      </c>
      <c r="J228" s="140">
        <f t="shared" si="38"/>
        <v>5700</v>
      </c>
      <c r="K228" s="104">
        <f t="shared" si="38"/>
        <v>5700</v>
      </c>
    </row>
    <row r="229" spans="1:11" ht="14.25">
      <c r="A229" s="15">
        <v>41</v>
      </c>
      <c r="B229" s="15">
        <v>637001</v>
      </c>
      <c r="C229" s="15" t="s">
        <v>165</v>
      </c>
      <c r="D229" s="119">
        <v>28</v>
      </c>
      <c r="E229" s="119">
        <v>1050</v>
      </c>
      <c r="F229" s="119">
        <v>700</v>
      </c>
      <c r="G229" s="119">
        <v>700</v>
      </c>
      <c r="H229" s="119">
        <v>700</v>
      </c>
      <c r="I229" s="119">
        <v>1000</v>
      </c>
      <c r="J229" s="119">
        <v>1000</v>
      </c>
      <c r="K229" s="106">
        <v>1000</v>
      </c>
    </row>
    <row r="230" spans="1:11" ht="14.25">
      <c r="A230" s="15">
        <v>41</v>
      </c>
      <c r="B230" s="15">
        <v>637004</v>
      </c>
      <c r="C230" s="15" t="s">
        <v>316</v>
      </c>
      <c r="D230" s="119">
        <v>41</v>
      </c>
      <c r="E230" s="119">
        <v>144</v>
      </c>
      <c r="F230" s="119">
        <v>1300</v>
      </c>
      <c r="G230" s="119">
        <v>1300</v>
      </c>
      <c r="H230" s="119">
        <v>1300</v>
      </c>
      <c r="I230" s="119">
        <v>1300</v>
      </c>
      <c r="J230" s="119">
        <v>1300</v>
      </c>
      <c r="K230" s="106">
        <v>1300</v>
      </c>
    </row>
    <row r="231" spans="1:11" ht="14.25">
      <c r="A231" s="15">
        <v>41</v>
      </c>
      <c r="B231" s="15">
        <v>637015</v>
      </c>
      <c r="C231" s="15" t="s">
        <v>166</v>
      </c>
      <c r="D231" s="119">
        <v>110</v>
      </c>
      <c r="E231" s="119">
        <v>110</v>
      </c>
      <c r="F231" s="119">
        <v>110</v>
      </c>
      <c r="G231" s="119">
        <v>110</v>
      </c>
      <c r="H231" s="119"/>
      <c r="I231" s="119">
        <v>2700</v>
      </c>
      <c r="J231" s="119">
        <v>2700</v>
      </c>
      <c r="K231" s="106">
        <v>2700</v>
      </c>
    </row>
    <row r="232" spans="1:11" ht="14.25">
      <c r="A232" s="15">
        <v>41</v>
      </c>
      <c r="B232" s="15">
        <v>637027</v>
      </c>
      <c r="C232" s="15" t="s">
        <v>167</v>
      </c>
      <c r="D232" s="106">
        <v>0</v>
      </c>
      <c r="E232" s="106">
        <v>680</v>
      </c>
      <c r="F232" s="106">
        <v>0</v>
      </c>
      <c r="G232" s="106"/>
      <c r="H232" s="106"/>
      <c r="I232" s="106">
        <v>700</v>
      </c>
      <c r="J232" s="106">
        <v>700</v>
      </c>
      <c r="K232" s="106">
        <v>700</v>
      </c>
    </row>
    <row r="233" spans="1:11" ht="14.25">
      <c r="A233" s="38"/>
      <c r="B233" s="38"/>
      <c r="C233" s="38"/>
      <c r="D233" s="137"/>
      <c r="E233" s="137"/>
      <c r="F233" s="137"/>
      <c r="G233" s="137"/>
      <c r="H233" s="137"/>
      <c r="I233" s="137"/>
      <c r="J233" s="137"/>
      <c r="K233" s="137"/>
    </row>
    <row r="234" spans="1:11" ht="12.75">
      <c r="A234" s="90"/>
      <c r="B234" s="90" t="s">
        <v>59</v>
      </c>
      <c r="C234" s="90"/>
      <c r="D234" s="181" t="s">
        <v>1</v>
      </c>
      <c r="E234" s="181" t="s">
        <v>1</v>
      </c>
      <c r="F234" s="181" t="s">
        <v>420</v>
      </c>
      <c r="G234" s="181" t="s">
        <v>430</v>
      </c>
      <c r="H234" s="183" t="s">
        <v>318</v>
      </c>
      <c r="I234" s="183" t="s">
        <v>3</v>
      </c>
      <c r="J234" s="181" t="s">
        <v>3</v>
      </c>
      <c r="K234" s="181" t="s">
        <v>3</v>
      </c>
    </row>
    <row r="235" spans="1:11" ht="12.75">
      <c r="A235" s="33"/>
      <c r="B235" s="33"/>
      <c r="C235" s="33"/>
      <c r="D235" s="182">
        <v>2015</v>
      </c>
      <c r="E235" s="182">
        <v>2016</v>
      </c>
      <c r="F235" s="182">
        <v>2017</v>
      </c>
      <c r="G235" s="182" t="s">
        <v>431</v>
      </c>
      <c r="H235" s="182" t="s">
        <v>511</v>
      </c>
      <c r="I235" s="182">
        <v>2018</v>
      </c>
      <c r="J235" s="182">
        <v>2018</v>
      </c>
      <c r="K235" s="182">
        <v>2019</v>
      </c>
    </row>
    <row r="236" spans="1:11" ht="15">
      <c r="A236" s="19">
        <v>41</v>
      </c>
      <c r="B236" s="19" t="s">
        <v>170</v>
      </c>
      <c r="C236" s="19" t="s">
        <v>171</v>
      </c>
      <c r="D236" s="142">
        <f aca="true" t="shared" si="39" ref="D236:K236">SUM(D237)</f>
        <v>48615</v>
      </c>
      <c r="E236" s="142">
        <f t="shared" si="39"/>
        <v>29152</v>
      </c>
      <c r="F236" s="142">
        <f>SUM(F237)</f>
        <v>70000</v>
      </c>
      <c r="G236" s="142">
        <f>SUM(G237)</f>
        <v>76000</v>
      </c>
      <c r="H236" s="142">
        <f>SUM(H237)</f>
        <v>76000</v>
      </c>
      <c r="I236" s="142">
        <f>SUM(I237)</f>
        <v>30000</v>
      </c>
      <c r="J236" s="142">
        <f t="shared" si="39"/>
        <v>40000</v>
      </c>
      <c r="K236" s="142">
        <f t="shared" si="39"/>
        <v>40000</v>
      </c>
    </row>
    <row r="237" spans="1:11" ht="15">
      <c r="A237" s="12">
        <v>41</v>
      </c>
      <c r="B237" s="12">
        <v>635</v>
      </c>
      <c r="C237" s="12" t="s">
        <v>126</v>
      </c>
      <c r="D237" s="140">
        <f>SUM(D238:D241)</f>
        <v>48615</v>
      </c>
      <c r="E237" s="140">
        <f>SUM(E238:E240)</f>
        <v>29152</v>
      </c>
      <c r="F237" s="140">
        <f>SUM(F238:F240)</f>
        <v>70000</v>
      </c>
      <c r="G237" s="140">
        <f>SUM(G238:G241)</f>
        <v>76000</v>
      </c>
      <c r="H237" s="140">
        <f>SUM(H238:H241)</f>
        <v>76000</v>
      </c>
      <c r="I237" s="140">
        <f>SUM(I238:I241)</f>
        <v>30000</v>
      </c>
      <c r="J237" s="140">
        <f>SUM(J238:J240)</f>
        <v>40000</v>
      </c>
      <c r="K237" s="104">
        <f>SUM(K238:K240)</f>
        <v>40000</v>
      </c>
    </row>
    <row r="238" spans="1:11" ht="14.25" outlineLevel="1">
      <c r="A238" s="15">
        <v>41</v>
      </c>
      <c r="B238" s="15">
        <v>635006</v>
      </c>
      <c r="C238" s="15" t="s">
        <v>172</v>
      </c>
      <c r="D238" s="119">
        <f>41129+7486</f>
        <v>48615</v>
      </c>
      <c r="E238" s="119">
        <v>26868</v>
      </c>
      <c r="F238" s="119">
        <v>40000</v>
      </c>
      <c r="G238" s="119">
        <v>40000</v>
      </c>
      <c r="H238" s="119">
        <v>35000</v>
      </c>
      <c r="I238" s="119">
        <v>30000</v>
      </c>
      <c r="J238" s="119">
        <v>40000</v>
      </c>
      <c r="K238" s="106">
        <v>40000</v>
      </c>
    </row>
    <row r="239" spans="1:11" ht="14.25" outlineLevel="1">
      <c r="A239" s="15">
        <v>41</v>
      </c>
      <c r="B239" s="15">
        <v>635006</v>
      </c>
      <c r="C239" s="15" t="s">
        <v>419</v>
      </c>
      <c r="D239" s="143"/>
      <c r="E239" s="143">
        <v>2284</v>
      </c>
      <c r="F239" s="112">
        <v>25000</v>
      </c>
      <c r="G239" s="112">
        <v>25000</v>
      </c>
      <c r="H239" s="129">
        <v>30000</v>
      </c>
      <c r="I239" s="129">
        <v>0</v>
      </c>
      <c r="J239" s="119"/>
      <c r="K239" s="106"/>
    </row>
    <row r="240" spans="1:11" ht="14.25">
      <c r="A240" s="15">
        <v>41</v>
      </c>
      <c r="B240" s="15">
        <v>630</v>
      </c>
      <c r="C240" s="15" t="s">
        <v>361</v>
      </c>
      <c r="D240" s="144">
        <v>0</v>
      </c>
      <c r="E240" s="144"/>
      <c r="F240" s="112">
        <v>5000</v>
      </c>
      <c r="G240" s="112">
        <v>5000</v>
      </c>
      <c r="H240" s="129">
        <v>5000</v>
      </c>
      <c r="I240" s="129">
        <v>0</v>
      </c>
      <c r="J240" s="144"/>
      <c r="K240" s="106"/>
    </row>
    <row r="241" spans="1:11" ht="14.25">
      <c r="A241" s="15"/>
      <c r="B241" s="15">
        <v>635006</v>
      </c>
      <c r="C241" s="15" t="s">
        <v>434</v>
      </c>
      <c r="D241" s="144"/>
      <c r="E241" s="144"/>
      <c r="F241" s="144"/>
      <c r="G241" s="119">
        <v>6000</v>
      </c>
      <c r="H241" s="119">
        <v>6000</v>
      </c>
      <c r="I241" s="119">
        <v>0</v>
      </c>
      <c r="J241" s="144"/>
      <c r="K241" s="106"/>
    </row>
    <row r="242" spans="1:11" ht="15">
      <c r="A242" s="80">
        <v>41</v>
      </c>
      <c r="B242" s="80" t="s">
        <v>325</v>
      </c>
      <c r="C242" s="80" t="s">
        <v>365</v>
      </c>
      <c r="D242" s="145">
        <f aca="true" t="shared" si="40" ref="D242:K242">SUM(D243:D244)</f>
        <v>46868</v>
      </c>
      <c r="E242" s="145">
        <f t="shared" si="40"/>
        <v>42504</v>
      </c>
      <c r="F242" s="145">
        <f>SUM(F243:F244)</f>
        <v>73000</v>
      </c>
      <c r="G242" s="145">
        <f>SUM(G243:G244)</f>
        <v>83000</v>
      </c>
      <c r="H242" s="145">
        <f>SUM(H243:H244)</f>
        <v>83000</v>
      </c>
      <c r="I242" s="145">
        <f>SUM(I243:I244)</f>
        <v>71500</v>
      </c>
      <c r="J242" s="145">
        <f t="shared" si="40"/>
        <v>75000</v>
      </c>
      <c r="K242" s="145">
        <f t="shared" si="40"/>
        <v>75000</v>
      </c>
    </row>
    <row r="243" spans="1:11" ht="14.25">
      <c r="A243" s="15"/>
      <c r="B243" s="15">
        <v>637004</v>
      </c>
      <c r="C243" s="15" t="s">
        <v>414</v>
      </c>
      <c r="D243" s="119">
        <v>46868</v>
      </c>
      <c r="E243" s="119">
        <v>42504</v>
      </c>
      <c r="F243" s="119"/>
      <c r="G243" s="119">
        <v>10000</v>
      </c>
      <c r="H243" s="119">
        <v>10000</v>
      </c>
      <c r="I243" s="119">
        <v>0</v>
      </c>
      <c r="J243" s="119"/>
      <c r="K243" s="106"/>
    </row>
    <row r="244" spans="1:11" ht="14.25">
      <c r="A244" s="15"/>
      <c r="B244" s="15">
        <v>641001</v>
      </c>
      <c r="C244" s="15" t="s">
        <v>366</v>
      </c>
      <c r="D244" s="144"/>
      <c r="E244" s="144"/>
      <c r="F244" s="119">
        <v>73000</v>
      </c>
      <c r="G244" s="119">
        <v>73000</v>
      </c>
      <c r="H244" s="119">
        <v>73000</v>
      </c>
      <c r="I244" s="119">
        <v>71500</v>
      </c>
      <c r="J244" s="144">
        <v>75000</v>
      </c>
      <c r="K244" s="106">
        <v>75000</v>
      </c>
    </row>
    <row r="245" spans="1:11" ht="14.25">
      <c r="A245" s="38"/>
      <c r="B245" s="38"/>
      <c r="C245" s="38"/>
      <c r="D245" s="116"/>
      <c r="E245" s="116"/>
      <c r="F245" s="116"/>
      <c r="G245" s="116"/>
      <c r="H245" s="116"/>
      <c r="I245" s="116"/>
      <c r="J245" s="116"/>
      <c r="K245" s="116"/>
    </row>
    <row r="246" spans="1:11" ht="12.75">
      <c r="A246" s="90"/>
      <c r="B246" s="90" t="s">
        <v>59</v>
      </c>
      <c r="C246" s="90"/>
      <c r="D246" s="181" t="s">
        <v>1</v>
      </c>
      <c r="E246" s="181" t="s">
        <v>1</v>
      </c>
      <c r="F246" s="181" t="s">
        <v>420</v>
      </c>
      <c r="G246" s="181" t="s">
        <v>430</v>
      </c>
      <c r="H246" s="183" t="s">
        <v>318</v>
      </c>
      <c r="I246" s="183" t="s">
        <v>3</v>
      </c>
      <c r="J246" s="181" t="s">
        <v>3</v>
      </c>
      <c r="K246" s="181" t="s">
        <v>3</v>
      </c>
    </row>
    <row r="247" spans="1:11" ht="12.75">
      <c r="A247" s="33"/>
      <c r="B247" s="33"/>
      <c r="C247" s="33"/>
      <c r="D247" s="182">
        <v>2015</v>
      </c>
      <c r="E247" s="182">
        <v>2016</v>
      </c>
      <c r="F247" s="182">
        <v>2017</v>
      </c>
      <c r="G247" s="182" t="s">
        <v>431</v>
      </c>
      <c r="H247" s="182" t="s">
        <v>511</v>
      </c>
      <c r="I247" s="182">
        <v>2018</v>
      </c>
      <c r="J247" s="182">
        <v>2019</v>
      </c>
      <c r="K247" s="182">
        <v>2020</v>
      </c>
    </row>
    <row r="248" spans="1:11" ht="15">
      <c r="A248" s="66"/>
      <c r="B248" s="66" t="s">
        <v>295</v>
      </c>
      <c r="C248" s="66" t="s">
        <v>406</v>
      </c>
      <c r="D248" s="146">
        <f aca="true" t="shared" si="41" ref="D248:K248">D249+D252+D254</f>
        <v>50032</v>
      </c>
      <c r="E248" s="146">
        <f t="shared" si="41"/>
        <v>35083</v>
      </c>
      <c r="F248" s="146">
        <f t="shared" si="41"/>
        <v>19850</v>
      </c>
      <c r="G248" s="146">
        <f t="shared" si="41"/>
        <v>19850</v>
      </c>
      <c r="H248" s="146">
        <f t="shared" si="41"/>
        <v>19850</v>
      </c>
      <c r="I248" s="146">
        <f t="shared" si="41"/>
        <v>31405</v>
      </c>
      <c r="J248" s="146">
        <f t="shared" si="41"/>
        <v>31405</v>
      </c>
      <c r="K248" s="146">
        <f t="shared" si="41"/>
        <v>31405</v>
      </c>
    </row>
    <row r="249" spans="1:11" ht="15">
      <c r="A249" s="12"/>
      <c r="B249" s="12">
        <v>630</v>
      </c>
      <c r="C249" s="12" t="s">
        <v>296</v>
      </c>
      <c r="D249" s="133">
        <f>SUM(D250:D251)</f>
        <v>2884</v>
      </c>
      <c r="E249" s="133">
        <f>SUM(E250:E251)</f>
        <v>21528</v>
      </c>
      <c r="F249" s="133">
        <f>SUM(F250:F251)</f>
        <v>5250</v>
      </c>
      <c r="G249" s="133">
        <f>SUM(G250:G251)</f>
        <v>5250</v>
      </c>
      <c r="H249" s="133">
        <f>SUM(H250:H251)</f>
        <v>5250</v>
      </c>
      <c r="I249" s="133">
        <f>I250+I251</f>
        <v>14880</v>
      </c>
      <c r="J249" s="133">
        <f>J250+J251</f>
        <v>14880</v>
      </c>
      <c r="K249" s="133">
        <f>K250+K251</f>
        <v>14880</v>
      </c>
    </row>
    <row r="250" spans="1:11" ht="14.25">
      <c r="A250" s="15"/>
      <c r="B250" s="15">
        <v>633006</v>
      </c>
      <c r="C250" s="15" t="s">
        <v>499</v>
      </c>
      <c r="D250" s="108"/>
      <c r="E250" s="106">
        <v>16798</v>
      </c>
      <c r="F250" s="108"/>
      <c r="G250" s="108"/>
      <c r="H250" s="108"/>
      <c r="I250" s="106">
        <v>10000</v>
      </c>
      <c r="J250" s="106">
        <v>10000</v>
      </c>
      <c r="K250" s="106">
        <v>10000</v>
      </c>
    </row>
    <row r="251" spans="1:11" ht="14.25">
      <c r="A251" s="15"/>
      <c r="B251" s="15">
        <v>634003</v>
      </c>
      <c r="C251" s="15" t="s">
        <v>278</v>
      </c>
      <c r="D251" s="106">
        <v>2884</v>
      </c>
      <c r="E251" s="106">
        <v>4730</v>
      </c>
      <c r="F251" s="106">
        <v>5250</v>
      </c>
      <c r="G251" s="106">
        <v>5250</v>
      </c>
      <c r="H251" s="106">
        <v>5250</v>
      </c>
      <c r="I251" s="106">
        <v>4880</v>
      </c>
      <c r="J251" s="106">
        <v>4880</v>
      </c>
      <c r="K251" s="106">
        <v>4880</v>
      </c>
    </row>
    <row r="252" spans="1:11" ht="15">
      <c r="A252" s="12"/>
      <c r="B252" s="12">
        <v>637</v>
      </c>
      <c r="C252" s="12" t="s">
        <v>145</v>
      </c>
      <c r="D252" s="160">
        <f aca="true" t="shared" si="42" ref="D252:K252">SUM(D253:D253)</f>
        <v>5023</v>
      </c>
      <c r="E252" s="160">
        <f t="shared" si="42"/>
        <v>6055</v>
      </c>
      <c r="F252" s="160">
        <f t="shared" si="42"/>
        <v>6800</v>
      </c>
      <c r="G252" s="160">
        <f t="shared" si="42"/>
        <v>6800</v>
      </c>
      <c r="H252" s="160">
        <f t="shared" si="42"/>
        <v>6800</v>
      </c>
      <c r="I252" s="160">
        <f t="shared" si="42"/>
        <v>6800</v>
      </c>
      <c r="J252" s="160">
        <f t="shared" si="42"/>
        <v>6800</v>
      </c>
      <c r="K252" s="160">
        <f t="shared" si="42"/>
        <v>6800</v>
      </c>
    </row>
    <row r="253" spans="1:11" ht="14.25">
      <c r="A253" s="15"/>
      <c r="B253" s="15">
        <v>637035</v>
      </c>
      <c r="C253" s="15" t="s">
        <v>371</v>
      </c>
      <c r="D253" s="106">
        <v>5023</v>
      </c>
      <c r="E253" s="106">
        <v>6055</v>
      </c>
      <c r="F253" s="106">
        <v>6800</v>
      </c>
      <c r="G253" s="106">
        <v>6800</v>
      </c>
      <c r="H253" s="106">
        <v>6800</v>
      </c>
      <c r="I253" s="106">
        <v>6800</v>
      </c>
      <c r="J253" s="106">
        <v>6800</v>
      </c>
      <c r="K253" s="106">
        <v>6800</v>
      </c>
    </row>
    <row r="254" spans="1:11" ht="15">
      <c r="A254" s="12"/>
      <c r="B254" s="12">
        <v>641</v>
      </c>
      <c r="C254" s="12" t="s">
        <v>372</v>
      </c>
      <c r="D254" s="133">
        <f aca="true" t="shared" si="43" ref="D254:K254">SUM(D255:D256)</f>
        <v>42125</v>
      </c>
      <c r="E254" s="133">
        <f t="shared" si="43"/>
        <v>7500</v>
      </c>
      <c r="F254" s="133">
        <f t="shared" si="43"/>
        <v>7800</v>
      </c>
      <c r="G254" s="133">
        <f t="shared" si="43"/>
        <v>7800</v>
      </c>
      <c r="H254" s="133">
        <f t="shared" si="43"/>
        <v>7800</v>
      </c>
      <c r="I254" s="133">
        <f t="shared" si="43"/>
        <v>9725</v>
      </c>
      <c r="J254" s="133">
        <f t="shared" si="43"/>
        <v>9725</v>
      </c>
      <c r="K254" s="133">
        <f t="shared" si="43"/>
        <v>9725</v>
      </c>
    </row>
    <row r="255" spans="1:11" ht="14.25">
      <c r="A255" s="15"/>
      <c r="B255" s="15">
        <v>641001</v>
      </c>
      <c r="C255" s="15" t="s">
        <v>354</v>
      </c>
      <c r="D255" s="106">
        <v>35500</v>
      </c>
      <c r="E255" s="106">
        <v>0</v>
      </c>
      <c r="F255" s="106"/>
      <c r="G255" s="106"/>
      <c r="H255" s="106"/>
      <c r="I255" s="193"/>
      <c r="J255" s="106"/>
      <c r="K255" s="106"/>
    </row>
    <row r="256" spans="1:11" ht="14.25">
      <c r="A256" s="15"/>
      <c r="B256" s="15">
        <v>641001</v>
      </c>
      <c r="C256" s="15" t="s">
        <v>407</v>
      </c>
      <c r="D256" s="106">
        <v>6625</v>
      </c>
      <c r="E256" s="106">
        <v>7500</v>
      </c>
      <c r="F256" s="106">
        <v>7800</v>
      </c>
      <c r="G256" s="106">
        <v>7800</v>
      </c>
      <c r="H256" s="106">
        <v>7800</v>
      </c>
      <c r="I256" s="106">
        <v>9725</v>
      </c>
      <c r="J256" s="106">
        <v>9725</v>
      </c>
      <c r="K256" s="106">
        <v>9725</v>
      </c>
    </row>
    <row r="257" spans="1:11" ht="14.25">
      <c r="A257" s="38"/>
      <c r="B257" s="38"/>
      <c r="C257" s="38"/>
      <c r="D257" s="116"/>
      <c r="E257" s="116"/>
      <c r="F257" s="116"/>
      <c r="G257" s="116"/>
      <c r="H257" s="116"/>
      <c r="I257" s="116"/>
      <c r="J257" s="116"/>
      <c r="K257" s="116"/>
    </row>
    <row r="258" spans="1:11" ht="15">
      <c r="A258" s="19"/>
      <c r="B258" s="19" t="s">
        <v>173</v>
      </c>
      <c r="C258" s="19" t="s">
        <v>174</v>
      </c>
      <c r="D258" s="110">
        <f aca="true" t="shared" si="44" ref="D258:K258">D259+D260</f>
        <v>168024</v>
      </c>
      <c r="E258" s="110">
        <f t="shared" si="44"/>
        <v>167454</v>
      </c>
      <c r="F258" s="110">
        <f>F259+F260</f>
        <v>192500</v>
      </c>
      <c r="G258" s="110">
        <f>G259+G260</f>
        <v>192500</v>
      </c>
      <c r="H258" s="110">
        <f>H259+H260</f>
        <v>179500</v>
      </c>
      <c r="I258" s="110">
        <f>I259+I260</f>
        <v>181500</v>
      </c>
      <c r="J258" s="110">
        <f t="shared" si="44"/>
        <v>191500</v>
      </c>
      <c r="K258" s="110">
        <f t="shared" si="44"/>
        <v>201500</v>
      </c>
    </row>
    <row r="259" spans="1:11" ht="15">
      <c r="A259" s="65"/>
      <c r="B259" s="65">
        <v>633004</v>
      </c>
      <c r="C259" s="65" t="s">
        <v>310</v>
      </c>
      <c r="D259" s="104">
        <v>5981</v>
      </c>
      <c r="E259" s="104">
        <v>0</v>
      </c>
      <c r="F259" s="104">
        <v>13000</v>
      </c>
      <c r="G259" s="104">
        <v>13000</v>
      </c>
      <c r="H259" s="104">
        <v>0</v>
      </c>
      <c r="I259" s="104">
        <v>2000</v>
      </c>
      <c r="J259" s="104">
        <v>2000</v>
      </c>
      <c r="K259" s="104">
        <v>2000</v>
      </c>
    </row>
    <row r="260" spans="1:11" ht="15">
      <c r="A260" s="27">
        <v>41</v>
      </c>
      <c r="B260" s="27">
        <v>637</v>
      </c>
      <c r="C260" s="27" t="s">
        <v>104</v>
      </c>
      <c r="D260" s="104">
        <f aca="true" t="shared" si="45" ref="D260:K260">SUM(D261:D263)</f>
        <v>162043</v>
      </c>
      <c r="E260" s="104">
        <f t="shared" si="45"/>
        <v>167454</v>
      </c>
      <c r="F260" s="104">
        <f t="shared" si="45"/>
        <v>179500</v>
      </c>
      <c r="G260" s="104">
        <f t="shared" si="45"/>
        <v>179500</v>
      </c>
      <c r="H260" s="104">
        <f t="shared" si="45"/>
        <v>179500</v>
      </c>
      <c r="I260" s="104">
        <f t="shared" si="45"/>
        <v>179500</v>
      </c>
      <c r="J260" s="104">
        <f t="shared" si="45"/>
        <v>189500</v>
      </c>
      <c r="K260" s="104">
        <f t="shared" si="45"/>
        <v>199500</v>
      </c>
    </row>
    <row r="261" spans="1:11" ht="14.25">
      <c r="A261" s="15">
        <v>41</v>
      </c>
      <c r="B261" s="15">
        <v>637003</v>
      </c>
      <c r="C261" s="15" t="s">
        <v>175</v>
      </c>
      <c r="D261" s="106">
        <v>3340</v>
      </c>
      <c r="E261" s="106">
        <v>991</v>
      </c>
      <c r="F261" s="106">
        <v>2500</v>
      </c>
      <c r="G261" s="106">
        <v>2500</v>
      </c>
      <c r="H261" s="106">
        <v>2500</v>
      </c>
      <c r="I261" s="106">
        <v>2500</v>
      </c>
      <c r="J261" s="106">
        <v>2500</v>
      </c>
      <c r="K261" s="106">
        <v>2500</v>
      </c>
    </row>
    <row r="262" spans="1:11" ht="14.25">
      <c r="A262" s="15">
        <v>41</v>
      </c>
      <c r="B262" s="15">
        <v>637004</v>
      </c>
      <c r="C262" s="15" t="s">
        <v>145</v>
      </c>
      <c r="D262" s="106">
        <v>600</v>
      </c>
      <c r="E262" s="106">
        <v>66</v>
      </c>
      <c r="F262" s="106">
        <v>2000</v>
      </c>
      <c r="G262" s="106">
        <v>2000</v>
      </c>
      <c r="H262" s="106">
        <v>2000</v>
      </c>
      <c r="I262" s="106">
        <v>2000</v>
      </c>
      <c r="J262" s="106">
        <v>2000</v>
      </c>
      <c r="K262" s="106">
        <v>2000</v>
      </c>
    </row>
    <row r="263" spans="1:11" ht="14.25">
      <c r="A263" s="15">
        <v>41</v>
      </c>
      <c r="B263" s="15">
        <v>637005</v>
      </c>
      <c r="C263" s="15" t="s">
        <v>314</v>
      </c>
      <c r="D263" s="106">
        <v>158103</v>
      </c>
      <c r="E263" s="106">
        <v>166397</v>
      </c>
      <c r="F263" s="106">
        <v>175000</v>
      </c>
      <c r="G263" s="106">
        <v>175000</v>
      </c>
      <c r="H263" s="106">
        <v>175000</v>
      </c>
      <c r="I263" s="106">
        <v>175000</v>
      </c>
      <c r="J263" s="106">
        <v>185000</v>
      </c>
      <c r="K263" s="106">
        <v>195000</v>
      </c>
    </row>
    <row r="264" spans="1:11" ht="14.25">
      <c r="A264" s="38"/>
      <c r="B264" s="38"/>
      <c r="C264" s="38"/>
      <c r="D264" s="116"/>
      <c r="E264" s="116"/>
      <c r="F264" s="116"/>
      <c r="G264" s="116"/>
      <c r="H264" s="116"/>
      <c r="I264" s="116"/>
      <c r="J264" s="116"/>
      <c r="K264" s="116"/>
    </row>
    <row r="265" spans="1:11" ht="15">
      <c r="A265" s="66"/>
      <c r="B265" s="66" t="s">
        <v>326</v>
      </c>
      <c r="C265" s="66" t="s">
        <v>373</v>
      </c>
      <c r="D265" s="142">
        <f aca="true" t="shared" si="46" ref="D265:K265">SUM(D266:D269)</f>
        <v>370999</v>
      </c>
      <c r="E265" s="142">
        <f t="shared" si="46"/>
        <v>378290</v>
      </c>
      <c r="F265" s="142">
        <f t="shared" si="46"/>
        <v>401180</v>
      </c>
      <c r="G265" s="142">
        <f>SUM(G266:G269)</f>
        <v>408480</v>
      </c>
      <c r="H265" s="142">
        <f>SUM(H266:H269)</f>
        <v>408480</v>
      </c>
      <c r="I265" s="142">
        <f>SUM(I266:I269)</f>
        <v>442500</v>
      </c>
      <c r="J265" s="142">
        <f t="shared" si="46"/>
        <v>405000</v>
      </c>
      <c r="K265" s="142">
        <f t="shared" si="46"/>
        <v>410000</v>
      </c>
    </row>
    <row r="266" spans="1:11" ht="14.25">
      <c r="A266" s="15"/>
      <c r="B266" s="15">
        <v>637005</v>
      </c>
      <c r="C266" s="15" t="s">
        <v>297</v>
      </c>
      <c r="D266" s="106">
        <v>216094</v>
      </c>
      <c r="E266" s="106"/>
      <c r="F266" s="106"/>
      <c r="G266" s="106"/>
      <c r="H266" s="106"/>
      <c r="I266" s="106"/>
      <c r="J266" s="106">
        <v>0</v>
      </c>
      <c r="K266" s="106">
        <v>0</v>
      </c>
    </row>
    <row r="267" spans="1:11" ht="14.25">
      <c r="A267" s="15"/>
      <c r="B267" s="15">
        <v>630</v>
      </c>
      <c r="C267" s="15" t="s">
        <v>296</v>
      </c>
      <c r="D267" s="106">
        <v>154905</v>
      </c>
      <c r="E267" s="106"/>
      <c r="F267" s="106"/>
      <c r="G267" s="106"/>
      <c r="H267" s="106"/>
      <c r="I267" s="106">
        <v>5000</v>
      </c>
      <c r="J267" s="106">
        <v>0</v>
      </c>
      <c r="K267" s="106">
        <v>0</v>
      </c>
    </row>
    <row r="268" spans="1:11" ht="14.25">
      <c r="A268" s="15"/>
      <c r="B268" s="15">
        <v>644001</v>
      </c>
      <c r="C268" s="15" t="s">
        <v>375</v>
      </c>
      <c r="D268" s="106"/>
      <c r="E268" s="106"/>
      <c r="F268" s="106">
        <v>35000</v>
      </c>
      <c r="G268" s="106">
        <v>35000</v>
      </c>
      <c r="H268" s="106">
        <v>35000</v>
      </c>
      <c r="I268" s="106">
        <v>35000</v>
      </c>
      <c r="J268" s="106">
        <v>0</v>
      </c>
      <c r="K268" s="106"/>
    </row>
    <row r="269" spans="1:11" ht="14.25">
      <c r="A269" s="15"/>
      <c r="B269" s="15">
        <v>641001</v>
      </c>
      <c r="C269" s="15" t="s">
        <v>374</v>
      </c>
      <c r="D269" s="106"/>
      <c r="E269" s="106">
        <v>378290</v>
      </c>
      <c r="F269" s="106">
        <v>366180</v>
      </c>
      <c r="G269" s="106">
        <v>373480</v>
      </c>
      <c r="H269" s="106">
        <v>373480</v>
      </c>
      <c r="I269" s="106">
        <v>402500</v>
      </c>
      <c r="J269" s="106">
        <v>405000</v>
      </c>
      <c r="K269" s="106">
        <v>410000</v>
      </c>
    </row>
    <row r="270" spans="1:11" ht="14.25">
      <c r="A270" s="38"/>
      <c r="B270" s="38"/>
      <c r="C270" s="38"/>
      <c r="D270" s="116"/>
      <c r="E270" s="116"/>
      <c r="F270" s="116"/>
      <c r="G270" s="116"/>
      <c r="H270" s="116"/>
      <c r="I270" s="116"/>
      <c r="J270" s="116"/>
      <c r="K270" s="116"/>
    </row>
    <row r="271" spans="1:11" ht="15">
      <c r="A271" s="19"/>
      <c r="B271" s="19" t="s">
        <v>176</v>
      </c>
      <c r="C271" s="19" t="s">
        <v>177</v>
      </c>
      <c r="D271" s="110">
        <f>D272+D274</f>
        <v>25999</v>
      </c>
      <c r="E271" s="110">
        <f>SUM(E272)</f>
        <v>25518</v>
      </c>
      <c r="F271" s="110">
        <f aca="true" t="shared" si="47" ref="F271:K271">F272+F274</f>
        <v>41000</v>
      </c>
      <c r="G271" s="110">
        <f t="shared" si="47"/>
        <v>41000</v>
      </c>
      <c r="H271" s="110">
        <f t="shared" si="47"/>
        <v>25000</v>
      </c>
      <c r="I271" s="110">
        <f t="shared" si="47"/>
        <v>25000</v>
      </c>
      <c r="J271" s="110">
        <f t="shared" si="47"/>
        <v>31000</v>
      </c>
      <c r="K271" s="110">
        <f t="shared" si="47"/>
        <v>31000</v>
      </c>
    </row>
    <row r="272" spans="1:11" ht="15">
      <c r="A272" s="12">
        <v>41</v>
      </c>
      <c r="B272" s="12">
        <v>630</v>
      </c>
      <c r="C272" s="12" t="s">
        <v>296</v>
      </c>
      <c r="D272" s="148">
        <f>SUM(D273:D273)</f>
        <v>25999</v>
      </c>
      <c r="E272" s="148">
        <f>SUM(E273)</f>
        <v>25518</v>
      </c>
      <c r="F272" s="148">
        <f>SUM(F273:F273)</f>
        <v>40000</v>
      </c>
      <c r="G272" s="148">
        <f>SUM(G273:G273)</f>
        <v>40000</v>
      </c>
      <c r="H272" s="148">
        <f>SUM(H273:H273)</f>
        <v>25000</v>
      </c>
      <c r="I272" s="148">
        <f>SUM(I273)</f>
        <v>25000</v>
      </c>
      <c r="J272" s="148">
        <f>SUM(J273:J273)</f>
        <v>30000</v>
      </c>
      <c r="K272" s="148">
        <f>SUM(K273:K273)</f>
        <v>30000</v>
      </c>
    </row>
    <row r="273" spans="1:11" ht="14.25">
      <c r="A273" s="15">
        <v>41</v>
      </c>
      <c r="B273" s="15">
        <v>635</v>
      </c>
      <c r="C273" s="15" t="s">
        <v>377</v>
      </c>
      <c r="D273" s="106">
        <v>25999</v>
      </c>
      <c r="E273" s="106">
        <v>25518</v>
      </c>
      <c r="F273" s="106">
        <v>40000</v>
      </c>
      <c r="G273" s="106">
        <v>40000</v>
      </c>
      <c r="H273" s="106">
        <v>25000</v>
      </c>
      <c r="I273" s="106">
        <v>25000</v>
      </c>
      <c r="J273" s="106">
        <v>30000</v>
      </c>
      <c r="K273" s="106">
        <v>30000</v>
      </c>
    </row>
    <row r="274" spans="1:11" ht="15">
      <c r="A274" s="12"/>
      <c r="B274" s="12">
        <v>641</v>
      </c>
      <c r="C274" s="12" t="s">
        <v>376</v>
      </c>
      <c r="D274" s="133">
        <f>D275</f>
        <v>0</v>
      </c>
      <c r="E274" s="133"/>
      <c r="F274" s="133">
        <f>F275</f>
        <v>1000</v>
      </c>
      <c r="G274" s="133">
        <f>G275</f>
        <v>1000</v>
      </c>
      <c r="H274" s="133">
        <f>H275</f>
        <v>0</v>
      </c>
      <c r="I274" s="133">
        <f>SUM(I275)</f>
        <v>0</v>
      </c>
      <c r="J274" s="133">
        <f>J275</f>
        <v>1000</v>
      </c>
      <c r="K274" s="133">
        <f>K275</f>
        <v>1000</v>
      </c>
    </row>
    <row r="275" spans="1:11" ht="14.25">
      <c r="A275" s="15"/>
      <c r="B275" s="15">
        <v>641001</v>
      </c>
      <c r="C275" s="15" t="s">
        <v>289</v>
      </c>
      <c r="D275" s="106"/>
      <c r="E275" s="106"/>
      <c r="F275" s="106">
        <v>1000</v>
      </c>
      <c r="G275" s="106">
        <v>1000</v>
      </c>
      <c r="H275" s="106">
        <v>0</v>
      </c>
      <c r="I275" s="106">
        <v>0</v>
      </c>
      <c r="J275" s="106">
        <v>1000</v>
      </c>
      <c r="K275" s="106">
        <v>1000</v>
      </c>
    </row>
    <row r="276" spans="1:11" ht="14.25">
      <c r="A276" s="64"/>
      <c r="B276" s="64"/>
      <c r="C276" s="64"/>
      <c r="D276" s="116"/>
      <c r="E276" s="116"/>
      <c r="F276" s="116"/>
      <c r="G276" s="116"/>
      <c r="H276" s="116"/>
      <c r="I276" s="116"/>
      <c r="J276" s="116"/>
      <c r="K276" s="116"/>
    </row>
    <row r="277" spans="1:11" ht="12.75">
      <c r="A277" s="90"/>
      <c r="B277" s="90" t="s">
        <v>59</v>
      </c>
      <c r="C277" s="90"/>
      <c r="D277" s="181" t="s">
        <v>1</v>
      </c>
      <c r="E277" s="181" t="s">
        <v>1</v>
      </c>
      <c r="F277" s="181" t="s">
        <v>420</v>
      </c>
      <c r="G277" s="181" t="s">
        <v>430</v>
      </c>
      <c r="H277" s="183" t="s">
        <v>318</v>
      </c>
      <c r="I277" s="183" t="s">
        <v>3</v>
      </c>
      <c r="J277" s="181" t="s">
        <v>3</v>
      </c>
      <c r="K277" s="181" t="s">
        <v>3</v>
      </c>
    </row>
    <row r="278" spans="1:11" ht="12.75">
      <c r="A278" s="33"/>
      <c r="B278" s="33"/>
      <c r="C278" s="33"/>
      <c r="D278" s="182">
        <v>2015</v>
      </c>
      <c r="E278" s="182">
        <v>2016</v>
      </c>
      <c r="F278" s="182">
        <v>2017</v>
      </c>
      <c r="G278" s="182" t="s">
        <v>431</v>
      </c>
      <c r="H278" s="182" t="s">
        <v>511</v>
      </c>
      <c r="I278" s="182">
        <v>2018</v>
      </c>
      <c r="J278" s="182">
        <v>2019</v>
      </c>
      <c r="K278" s="182">
        <v>2020</v>
      </c>
    </row>
    <row r="279" spans="1:11" ht="15">
      <c r="A279" s="19"/>
      <c r="B279" s="19" t="s">
        <v>178</v>
      </c>
      <c r="C279" s="19" t="s">
        <v>179</v>
      </c>
      <c r="D279" s="149">
        <f aca="true" t="shared" si="48" ref="D279:K279">D280+D282</f>
        <v>17783</v>
      </c>
      <c r="E279" s="149">
        <f t="shared" si="48"/>
        <v>20614</v>
      </c>
      <c r="F279" s="149">
        <f t="shared" si="48"/>
        <v>16460</v>
      </c>
      <c r="G279" s="149">
        <f t="shared" si="48"/>
        <v>16460</v>
      </c>
      <c r="H279" s="149">
        <f t="shared" si="48"/>
        <v>16460</v>
      </c>
      <c r="I279" s="149">
        <f t="shared" si="48"/>
        <v>16460</v>
      </c>
      <c r="J279" s="149">
        <f t="shared" si="48"/>
        <v>17000</v>
      </c>
      <c r="K279" s="110">
        <f t="shared" si="48"/>
        <v>17000</v>
      </c>
    </row>
    <row r="280" spans="1:11" ht="15">
      <c r="A280" s="12">
        <v>41</v>
      </c>
      <c r="B280" s="12">
        <v>633</v>
      </c>
      <c r="C280" s="12" t="s">
        <v>85</v>
      </c>
      <c r="D280" s="140">
        <f aca="true" t="shared" si="49" ref="D280:I280">SUM(D281)</f>
        <v>6461</v>
      </c>
      <c r="E280" s="140">
        <f t="shared" si="49"/>
        <v>4970</v>
      </c>
      <c r="F280" s="140">
        <f t="shared" si="49"/>
        <v>5000</v>
      </c>
      <c r="G280" s="140">
        <f t="shared" si="49"/>
        <v>5000</v>
      </c>
      <c r="H280" s="140">
        <f t="shared" si="49"/>
        <v>5000</v>
      </c>
      <c r="I280" s="140">
        <f t="shared" si="49"/>
        <v>5000</v>
      </c>
      <c r="J280" s="140">
        <f>J281</f>
        <v>5000</v>
      </c>
      <c r="K280" s="104">
        <f>K281</f>
        <v>5000</v>
      </c>
    </row>
    <row r="281" spans="1:11" ht="14.25">
      <c r="A281" s="15">
        <v>41</v>
      </c>
      <c r="B281" s="15">
        <v>633006</v>
      </c>
      <c r="C281" s="15" t="s">
        <v>180</v>
      </c>
      <c r="D281" s="119">
        <v>6461</v>
      </c>
      <c r="E281" s="119">
        <v>4970</v>
      </c>
      <c r="F281" s="119">
        <v>5000</v>
      </c>
      <c r="G281" s="119">
        <v>5000</v>
      </c>
      <c r="H281" s="119">
        <v>5000</v>
      </c>
      <c r="I281" s="119">
        <v>5000</v>
      </c>
      <c r="J281" s="119">
        <v>5000</v>
      </c>
      <c r="K281" s="106">
        <v>5000</v>
      </c>
    </row>
    <row r="282" spans="1:11" ht="15">
      <c r="A282" s="12">
        <v>41</v>
      </c>
      <c r="B282" s="12">
        <v>637</v>
      </c>
      <c r="C282" s="12" t="s">
        <v>104</v>
      </c>
      <c r="D282" s="140">
        <f aca="true" t="shared" si="50" ref="D282:K282">SUM(D283)</f>
        <v>11322</v>
      </c>
      <c r="E282" s="140">
        <f t="shared" si="50"/>
        <v>15644</v>
      </c>
      <c r="F282" s="140">
        <f t="shared" si="50"/>
        <v>11460</v>
      </c>
      <c r="G282" s="140">
        <f t="shared" si="50"/>
        <v>11460</v>
      </c>
      <c r="H282" s="140">
        <f t="shared" si="50"/>
        <v>11460</v>
      </c>
      <c r="I282" s="140">
        <f t="shared" si="50"/>
        <v>11460</v>
      </c>
      <c r="J282" s="140">
        <f t="shared" si="50"/>
        <v>12000</v>
      </c>
      <c r="K282" s="104">
        <f t="shared" si="50"/>
        <v>12000</v>
      </c>
    </row>
    <row r="283" spans="1:11" ht="14.25">
      <c r="A283" s="15">
        <v>41</v>
      </c>
      <c r="B283" s="15">
        <v>637004</v>
      </c>
      <c r="C283" s="15" t="s">
        <v>181</v>
      </c>
      <c r="D283" s="119">
        <v>11322</v>
      </c>
      <c r="E283" s="119">
        <v>15644</v>
      </c>
      <c r="F283" s="119">
        <v>11460</v>
      </c>
      <c r="G283" s="119">
        <v>11460</v>
      </c>
      <c r="H283" s="119">
        <v>11460</v>
      </c>
      <c r="I283" s="119">
        <v>11460</v>
      </c>
      <c r="J283" s="119">
        <v>12000</v>
      </c>
      <c r="K283" s="106">
        <v>12000</v>
      </c>
    </row>
    <row r="284" spans="1:11" ht="15">
      <c r="A284" s="19"/>
      <c r="B284" s="19" t="s">
        <v>178</v>
      </c>
      <c r="C284" s="19" t="s">
        <v>412</v>
      </c>
      <c r="D284" s="146">
        <f>SUM(D285:D286)</f>
        <v>120823</v>
      </c>
      <c r="E284" s="146">
        <f>SUM(E285)</f>
        <v>80004</v>
      </c>
      <c r="F284" s="146">
        <f aca="true" t="shared" si="51" ref="F284:K284">SUM(F285:F286)</f>
        <v>111670</v>
      </c>
      <c r="G284" s="146">
        <f t="shared" si="51"/>
        <v>111670</v>
      </c>
      <c r="H284" s="146">
        <f t="shared" si="51"/>
        <v>111670</v>
      </c>
      <c r="I284" s="146">
        <f t="shared" si="51"/>
        <v>123000</v>
      </c>
      <c r="J284" s="146">
        <f t="shared" si="51"/>
        <v>124000</v>
      </c>
      <c r="K284" s="146">
        <f t="shared" si="51"/>
        <v>125000</v>
      </c>
    </row>
    <row r="285" spans="1:11" ht="14.25">
      <c r="A285" s="12"/>
      <c r="B285" s="12">
        <v>630</v>
      </c>
      <c r="C285" s="12" t="s">
        <v>378</v>
      </c>
      <c r="D285" s="119">
        <v>120823</v>
      </c>
      <c r="E285" s="119">
        <v>80004</v>
      </c>
      <c r="F285" s="119"/>
      <c r="G285" s="119"/>
      <c r="H285" s="119"/>
      <c r="I285" s="119"/>
      <c r="J285" s="119"/>
      <c r="K285" s="106"/>
    </row>
    <row r="286" spans="1:11" ht="15">
      <c r="A286" s="12"/>
      <c r="B286" s="12">
        <v>6410001</v>
      </c>
      <c r="C286" s="12" t="s">
        <v>404</v>
      </c>
      <c r="D286" s="140"/>
      <c r="E286" s="140"/>
      <c r="F286" s="140">
        <v>111670</v>
      </c>
      <c r="G286" s="140">
        <v>111670</v>
      </c>
      <c r="H286" s="140">
        <v>111670</v>
      </c>
      <c r="I286" s="140">
        <v>123000</v>
      </c>
      <c r="J286" s="140">
        <v>124000</v>
      </c>
      <c r="K286" s="104">
        <v>125000</v>
      </c>
    </row>
    <row r="287" spans="1:11" ht="15">
      <c r="A287" s="12"/>
      <c r="B287" s="12"/>
      <c r="C287" s="12"/>
      <c r="D287" s="140"/>
      <c r="E287" s="140"/>
      <c r="F287" s="140"/>
      <c r="G287" s="140"/>
      <c r="H287" s="140"/>
      <c r="I287" s="140"/>
      <c r="J287" s="140"/>
      <c r="K287" s="104"/>
    </row>
    <row r="288" spans="1:11" ht="12.75">
      <c r="A288" s="90"/>
      <c r="B288" s="90" t="s">
        <v>59</v>
      </c>
      <c r="C288" s="90"/>
      <c r="D288" s="181" t="s">
        <v>1</v>
      </c>
      <c r="E288" s="181" t="s">
        <v>1</v>
      </c>
      <c r="F288" s="181" t="s">
        <v>420</v>
      </c>
      <c r="G288" s="181" t="s">
        <v>430</v>
      </c>
      <c r="H288" s="183" t="s">
        <v>318</v>
      </c>
      <c r="I288" s="183" t="s">
        <v>3</v>
      </c>
      <c r="J288" s="181" t="s">
        <v>3</v>
      </c>
      <c r="K288" s="181" t="s">
        <v>3</v>
      </c>
    </row>
    <row r="289" spans="1:11" ht="12.75">
      <c r="A289" s="33"/>
      <c r="B289" s="33"/>
      <c r="C289" s="33"/>
      <c r="D289" s="182">
        <v>2015</v>
      </c>
      <c r="E289" s="182">
        <v>2016</v>
      </c>
      <c r="F289" s="182">
        <v>2017</v>
      </c>
      <c r="G289" s="182" t="s">
        <v>431</v>
      </c>
      <c r="H289" s="182" t="s">
        <v>511</v>
      </c>
      <c r="I289" s="182">
        <v>2018</v>
      </c>
      <c r="J289" s="182">
        <v>2019</v>
      </c>
      <c r="K289" s="182">
        <v>2020</v>
      </c>
    </row>
    <row r="290" spans="1:11" ht="15">
      <c r="A290" s="19"/>
      <c r="B290" s="19" t="s">
        <v>182</v>
      </c>
      <c r="C290" s="19" t="s">
        <v>379</v>
      </c>
      <c r="D290" s="150">
        <f aca="true" t="shared" si="52" ref="D290:K290">D291+D296+D298+D305+D307</f>
        <v>132469</v>
      </c>
      <c r="E290" s="150">
        <f t="shared" si="52"/>
        <v>151801</v>
      </c>
      <c r="F290" s="150">
        <f>F291+F296+F298+F305+F307</f>
        <v>151940</v>
      </c>
      <c r="G290" s="150">
        <f>G291+G296+G298+G305+G307</f>
        <v>169043</v>
      </c>
      <c r="H290" s="150">
        <f>H291+H296+H298+H305+H307</f>
        <v>187280</v>
      </c>
      <c r="I290" s="150">
        <f>I291+I296+I298+I305+I307</f>
        <v>175400</v>
      </c>
      <c r="J290" s="150">
        <f t="shared" si="52"/>
        <v>142790</v>
      </c>
      <c r="K290" s="150">
        <f t="shared" si="52"/>
        <v>142990</v>
      </c>
    </row>
    <row r="291" spans="1:11" ht="15">
      <c r="A291" s="12">
        <v>41</v>
      </c>
      <c r="B291" s="12">
        <v>632</v>
      </c>
      <c r="C291" s="12" t="s">
        <v>183</v>
      </c>
      <c r="D291" s="133">
        <f>SUM(D292:D294)</f>
        <v>4197</v>
      </c>
      <c r="E291" s="133">
        <f aca="true" t="shared" si="53" ref="E291:K291">SUM(E292:E295)</f>
        <v>5482</v>
      </c>
      <c r="F291" s="133">
        <f t="shared" si="53"/>
        <v>35200</v>
      </c>
      <c r="G291" s="133">
        <f t="shared" si="53"/>
        <v>4700</v>
      </c>
      <c r="H291" s="133">
        <f t="shared" si="53"/>
        <v>4700</v>
      </c>
      <c r="I291" s="133">
        <f t="shared" si="53"/>
        <v>4700</v>
      </c>
      <c r="J291" s="133">
        <f t="shared" si="53"/>
        <v>5700</v>
      </c>
      <c r="K291" s="133">
        <f t="shared" si="53"/>
        <v>5700</v>
      </c>
    </row>
    <row r="292" spans="1:11" ht="14.25" outlineLevel="1">
      <c r="A292" s="15">
        <v>41</v>
      </c>
      <c r="B292" s="15">
        <v>632001</v>
      </c>
      <c r="C292" s="15" t="s">
        <v>184</v>
      </c>
      <c r="D292" s="112">
        <v>1995</v>
      </c>
      <c r="E292" s="112">
        <v>3164</v>
      </c>
      <c r="F292" s="112">
        <f>2000+12000</f>
        <v>14000</v>
      </c>
      <c r="G292" s="112">
        <v>2000</v>
      </c>
      <c r="H292" s="112">
        <v>2000</v>
      </c>
      <c r="I292" s="112">
        <v>2000</v>
      </c>
      <c r="J292" s="112">
        <v>2000</v>
      </c>
      <c r="K292" s="112">
        <v>2000</v>
      </c>
    </row>
    <row r="293" spans="1:11" ht="14.25" outlineLevel="1">
      <c r="A293" s="15">
        <v>41</v>
      </c>
      <c r="B293" s="15">
        <v>632001</v>
      </c>
      <c r="C293" s="15" t="s">
        <v>156</v>
      </c>
      <c r="D293" s="112">
        <v>1507</v>
      </c>
      <c r="E293" s="112">
        <v>1797</v>
      </c>
      <c r="F293" s="112">
        <f>2000+17000</f>
        <v>19000</v>
      </c>
      <c r="G293" s="112">
        <v>2000</v>
      </c>
      <c r="H293" s="112">
        <v>2000</v>
      </c>
      <c r="I293" s="112">
        <v>2000</v>
      </c>
      <c r="J293" s="112">
        <v>2000</v>
      </c>
      <c r="K293" s="112">
        <v>2000</v>
      </c>
    </row>
    <row r="294" spans="1:11" ht="14.25" outlineLevel="1">
      <c r="A294" s="15">
        <v>41</v>
      </c>
      <c r="B294" s="15">
        <v>632002</v>
      </c>
      <c r="C294" s="15" t="s">
        <v>185</v>
      </c>
      <c r="D294" s="112">
        <v>695</v>
      </c>
      <c r="E294" s="112">
        <v>521</v>
      </c>
      <c r="F294" s="112">
        <f>700+1500</f>
        <v>2200</v>
      </c>
      <c r="G294" s="112">
        <v>700</v>
      </c>
      <c r="H294" s="112">
        <v>700</v>
      </c>
      <c r="I294" s="112">
        <v>700</v>
      </c>
      <c r="J294" s="112">
        <v>1200</v>
      </c>
      <c r="K294" s="112">
        <v>1200</v>
      </c>
    </row>
    <row r="295" spans="1:11" ht="14.25" outlineLevel="1">
      <c r="A295" s="15">
        <v>41</v>
      </c>
      <c r="B295" s="15">
        <v>632003</v>
      </c>
      <c r="C295" s="15" t="s">
        <v>157</v>
      </c>
      <c r="D295" s="112"/>
      <c r="E295" s="112"/>
      <c r="F295" s="112"/>
      <c r="G295" s="112"/>
      <c r="H295" s="112"/>
      <c r="I295" s="112"/>
      <c r="J295" s="112">
        <v>500</v>
      </c>
      <c r="K295" s="112">
        <v>500</v>
      </c>
    </row>
    <row r="296" spans="1:11" ht="15">
      <c r="A296" s="12">
        <v>41</v>
      </c>
      <c r="B296" s="12">
        <v>633</v>
      </c>
      <c r="C296" s="12" t="s">
        <v>85</v>
      </c>
      <c r="D296" s="104">
        <f aca="true" t="shared" si="54" ref="D296:K296">SUM(D297)</f>
        <v>1284</v>
      </c>
      <c r="E296" s="104">
        <f t="shared" si="54"/>
        <v>12473</v>
      </c>
      <c r="F296" s="104">
        <f t="shared" si="54"/>
        <v>900</v>
      </c>
      <c r="G296" s="104">
        <f t="shared" si="54"/>
        <v>900</v>
      </c>
      <c r="H296" s="104">
        <f t="shared" si="54"/>
        <v>900</v>
      </c>
      <c r="I296" s="104">
        <f t="shared" si="54"/>
        <v>900</v>
      </c>
      <c r="J296" s="104">
        <f t="shared" si="54"/>
        <v>1000</v>
      </c>
      <c r="K296" s="104">
        <f t="shared" si="54"/>
        <v>1200</v>
      </c>
    </row>
    <row r="297" spans="1:11" ht="14.25">
      <c r="A297" s="15">
        <v>41</v>
      </c>
      <c r="B297" s="15">
        <v>633006</v>
      </c>
      <c r="C297" s="15" t="s">
        <v>169</v>
      </c>
      <c r="D297" s="112">
        <v>1284</v>
      </c>
      <c r="E297" s="112">
        <v>12473</v>
      </c>
      <c r="F297" s="112">
        <v>900</v>
      </c>
      <c r="G297" s="112">
        <v>900</v>
      </c>
      <c r="H297" s="112">
        <v>900</v>
      </c>
      <c r="I297" s="112">
        <v>900</v>
      </c>
      <c r="J297" s="112">
        <v>1000</v>
      </c>
      <c r="K297" s="112">
        <v>1200</v>
      </c>
    </row>
    <row r="298" spans="1:11" ht="15">
      <c r="A298" s="12">
        <v>41</v>
      </c>
      <c r="B298" s="12">
        <v>635</v>
      </c>
      <c r="C298" s="12" t="s">
        <v>186</v>
      </c>
      <c r="D298" s="133">
        <f>SUM(D299:D302)</f>
        <v>76565</v>
      </c>
      <c r="E298" s="133">
        <f>SUM(E299:E302)</f>
        <v>108151</v>
      </c>
      <c r="F298" s="133">
        <f>SUM(F299:F302)</f>
        <v>82000</v>
      </c>
      <c r="G298" s="133">
        <f>SUM(G299:G302)</f>
        <v>134941</v>
      </c>
      <c r="H298" s="133">
        <f>SUM(H299:H302)</f>
        <v>152050</v>
      </c>
      <c r="I298" s="133">
        <f>SUM(I299:I304)</f>
        <v>142800</v>
      </c>
      <c r="J298" s="133">
        <f>SUM(J299:J302)</f>
        <v>102950</v>
      </c>
      <c r="K298" s="133">
        <f>SUM(K299:K302)</f>
        <v>102950</v>
      </c>
    </row>
    <row r="299" spans="1:11" ht="14.25">
      <c r="A299" s="15">
        <v>41</v>
      </c>
      <c r="B299" s="15">
        <v>635004</v>
      </c>
      <c r="C299" s="15" t="s">
        <v>187</v>
      </c>
      <c r="D299" s="106">
        <v>563</v>
      </c>
      <c r="E299" s="106">
        <v>6164</v>
      </c>
      <c r="F299" s="106">
        <v>2000</v>
      </c>
      <c r="G299" s="106">
        <v>1050</v>
      </c>
      <c r="H299" s="106">
        <v>1050</v>
      </c>
      <c r="I299" s="106">
        <v>1100</v>
      </c>
      <c r="J299" s="106">
        <v>2000</v>
      </c>
      <c r="K299" s="106">
        <v>2000</v>
      </c>
    </row>
    <row r="300" spans="1:11" ht="14.25">
      <c r="A300" s="15">
        <v>41</v>
      </c>
      <c r="B300" s="15">
        <v>635005</v>
      </c>
      <c r="C300" s="15" t="s">
        <v>390</v>
      </c>
      <c r="D300" s="112"/>
      <c r="E300" s="112">
        <v>53359</v>
      </c>
      <c r="F300" s="112"/>
      <c r="G300" s="112"/>
      <c r="H300" s="112"/>
      <c r="I300" s="112"/>
      <c r="J300" s="112">
        <v>950</v>
      </c>
      <c r="K300" s="112">
        <v>950</v>
      </c>
    </row>
    <row r="301" spans="1:11" ht="14.25">
      <c r="A301" s="15">
        <v>41</v>
      </c>
      <c r="B301" s="15">
        <v>635006</v>
      </c>
      <c r="C301" s="15" t="s">
        <v>188</v>
      </c>
      <c r="D301" s="106">
        <v>75002</v>
      </c>
      <c r="E301" s="106">
        <v>27533</v>
      </c>
      <c r="F301" s="106">
        <v>80000</v>
      </c>
      <c r="G301" s="106">
        <v>123891</v>
      </c>
      <c r="H301" s="106">
        <v>150000</v>
      </c>
      <c r="I301" s="106">
        <v>100000</v>
      </c>
      <c r="J301" s="106">
        <v>100000</v>
      </c>
      <c r="K301" s="106">
        <v>100000</v>
      </c>
    </row>
    <row r="302" spans="1:11" ht="14.25">
      <c r="A302" s="15" t="s">
        <v>435</v>
      </c>
      <c r="B302" s="15">
        <v>635006</v>
      </c>
      <c r="C302" s="15" t="s">
        <v>188</v>
      </c>
      <c r="D302" s="106">
        <v>1000</v>
      </c>
      <c r="E302" s="106">
        <v>21095</v>
      </c>
      <c r="F302" s="106"/>
      <c r="G302" s="106">
        <v>10000</v>
      </c>
      <c r="H302" s="106">
        <v>1000</v>
      </c>
      <c r="I302" s="106">
        <v>0</v>
      </c>
      <c r="J302" s="106"/>
      <c r="K302" s="106"/>
    </row>
    <row r="303" spans="1:11" ht="14.25">
      <c r="A303" s="15"/>
      <c r="B303" s="15">
        <v>630</v>
      </c>
      <c r="C303" s="15" t="s">
        <v>468</v>
      </c>
      <c r="D303" s="106"/>
      <c r="E303" s="106"/>
      <c r="F303" s="106"/>
      <c r="G303" s="106"/>
      <c r="H303" s="106"/>
      <c r="I303" s="106">
        <v>11700</v>
      </c>
      <c r="J303" s="106"/>
      <c r="K303" s="106"/>
    </row>
    <row r="304" spans="1:11" ht="14.25">
      <c r="A304" s="15"/>
      <c r="B304" s="15">
        <v>630</v>
      </c>
      <c r="C304" s="15" t="s">
        <v>467</v>
      </c>
      <c r="D304" s="106"/>
      <c r="E304" s="106"/>
      <c r="F304" s="106"/>
      <c r="G304" s="106"/>
      <c r="H304" s="106"/>
      <c r="I304" s="106">
        <v>30000</v>
      </c>
      <c r="J304" s="106"/>
      <c r="K304" s="106"/>
    </row>
    <row r="305" spans="1:13" ht="15">
      <c r="A305" s="12"/>
      <c r="B305" s="12">
        <v>636</v>
      </c>
      <c r="C305" s="12" t="s">
        <v>380</v>
      </c>
      <c r="D305" s="133">
        <f aca="true" t="shared" si="55" ref="D305:K305">SUM(D306)</f>
        <v>2175</v>
      </c>
      <c r="E305" s="133">
        <f t="shared" si="55"/>
        <v>2527</v>
      </c>
      <c r="F305" s="133">
        <f t="shared" si="55"/>
        <v>2400</v>
      </c>
      <c r="G305" s="133">
        <f t="shared" si="55"/>
        <v>5502</v>
      </c>
      <c r="H305" s="133">
        <f t="shared" si="55"/>
        <v>5630</v>
      </c>
      <c r="I305" s="133">
        <f t="shared" si="55"/>
        <v>2500</v>
      </c>
      <c r="J305" s="133">
        <f t="shared" si="55"/>
        <v>2400</v>
      </c>
      <c r="K305" s="133">
        <f t="shared" si="55"/>
        <v>2400</v>
      </c>
      <c r="M305" s="194"/>
    </row>
    <row r="306" spans="1:11" ht="14.25">
      <c r="A306" s="15">
        <v>41</v>
      </c>
      <c r="B306" s="15">
        <v>636</v>
      </c>
      <c r="C306" s="15" t="s">
        <v>190</v>
      </c>
      <c r="D306" s="106">
        <v>2175</v>
      </c>
      <c r="E306" s="106">
        <v>2527</v>
      </c>
      <c r="F306" s="106">
        <v>2400</v>
      </c>
      <c r="G306" s="106">
        <v>5502</v>
      </c>
      <c r="H306" s="106">
        <v>5630</v>
      </c>
      <c r="I306" s="106">
        <v>2500</v>
      </c>
      <c r="J306" s="106">
        <v>2400</v>
      </c>
      <c r="K306" s="106">
        <v>2400</v>
      </c>
    </row>
    <row r="307" spans="1:11" ht="15">
      <c r="A307" s="12">
        <v>41</v>
      </c>
      <c r="B307" s="12">
        <v>637</v>
      </c>
      <c r="C307" s="12" t="s">
        <v>104</v>
      </c>
      <c r="D307" s="133">
        <f>SUM(D308:D311)</f>
        <v>48248</v>
      </c>
      <c r="E307" s="133">
        <f aca="true" t="shared" si="56" ref="E307:K307">SUM(E308:E312)</f>
        <v>23168</v>
      </c>
      <c r="F307" s="133">
        <f t="shared" si="56"/>
        <v>31440</v>
      </c>
      <c r="G307" s="133">
        <f t="shared" si="56"/>
        <v>23000</v>
      </c>
      <c r="H307" s="133">
        <f t="shared" si="56"/>
        <v>24000</v>
      </c>
      <c r="I307" s="133">
        <f t="shared" si="56"/>
        <v>24500</v>
      </c>
      <c r="J307" s="133">
        <f t="shared" si="56"/>
        <v>30740</v>
      </c>
      <c r="K307" s="133">
        <f t="shared" si="56"/>
        <v>30740</v>
      </c>
    </row>
    <row r="308" spans="1:11" ht="14.25">
      <c r="A308" s="15">
        <v>41</v>
      </c>
      <c r="B308" s="15">
        <v>637004</v>
      </c>
      <c r="C308" s="15" t="s">
        <v>189</v>
      </c>
      <c r="D308" s="112">
        <v>13182</v>
      </c>
      <c r="E308" s="112">
        <v>8325</v>
      </c>
      <c r="F308" s="112">
        <f>7000+1400+2200</f>
        <v>10600</v>
      </c>
      <c r="G308" s="112">
        <v>7000</v>
      </c>
      <c r="H308" s="112">
        <v>8000</v>
      </c>
      <c r="I308" s="112">
        <v>8000</v>
      </c>
      <c r="J308" s="112">
        <f>7000+1400+2200</f>
        <v>10600</v>
      </c>
      <c r="K308" s="112">
        <f>7000+1400+2200</f>
        <v>10600</v>
      </c>
    </row>
    <row r="309" spans="1:11" ht="14.25">
      <c r="A309" s="15">
        <v>41</v>
      </c>
      <c r="B309" s="15">
        <v>637005</v>
      </c>
      <c r="C309" s="15" t="s">
        <v>107</v>
      </c>
      <c r="D309" s="112">
        <v>980</v>
      </c>
      <c r="E309" s="112">
        <v>1220</v>
      </c>
      <c r="F309" s="112">
        <f>3500+1640</f>
        <v>5140</v>
      </c>
      <c r="G309" s="112">
        <v>1500</v>
      </c>
      <c r="H309" s="112">
        <v>1500</v>
      </c>
      <c r="I309" s="112">
        <v>1500</v>
      </c>
      <c r="J309" s="112">
        <f>3500+1640</f>
        <v>5140</v>
      </c>
      <c r="K309" s="112">
        <f>3500+1640</f>
        <v>5140</v>
      </c>
    </row>
    <row r="310" spans="1:11" ht="14.25">
      <c r="A310" s="15">
        <v>41</v>
      </c>
      <c r="B310" s="15">
        <v>637011</v>
      </c>
      <c r="C310" s="15" t="s">
        <v>109</v>
      </c>
      <c r="D310" s="112"/>
      <c r="E310" s="112">
        <v>5818</v>
      </c>
      <c r="F310" s="112">
        <v>8000</v>
      </c>
      <c r="G310" s="112">
        <v>8000</v>
      </c>
      <c r="H310" s="112">
        <v>8000</v>
      </c>
      <c r="I310" s="112">
        <v>8000</v>
      </c>
      <c r="J310" s="112">
        <v>8000</v>
      </c>
      <c r="K310" s="112">
        <v>8000</v>
      </c>
    </row>
    <row r="311" spans="1:11" ht="14.25">
      <c r="A311" s="41">
        <v>41</v>
      </c>
      <c r="B311" s="41">
        <v>637011</v>
      </c>
      <c r="C311" s="41" t="s">
        <v>191</v>
      </c>
      <c r="D311" s="112">
        <v>34086</v>
      </c>
      <c r="E311" s="112">
        <v>7805</v>
      </c>
      <c r="F311" s="112">
        <v>7000</v>
      </c>
      <c r="G311" s="112">
        <v>6500</v>
      </c>
      <c r="H311" s="112">
        <v>6500</v>
      </c>
      <c r="I311" s="112">
        <v>7000</v>
      </c>
      <c r="J311" s="112">
        <v>7000</v>
      </c>
      <c r="K311" s="112">
        <v>7000</v>
      </c>
    </row>
    <row r="312" spans="1:11" ht="14.25">
      <c r="A312" s="41">
        <v>41</v>
      </c>
      <c r="B312" s="41">
        <v>637015</v>
      </c>
      <c r="C312" s="41" t="s">
        <v>389</v>
      </c>
      <c r="D312" s="112"/>
      <c r="E312" s="112"/>
      <c r="F312" s="112">
        <v>700</v>
      </c>
      <c r="G312" s="112">
        <v>0</v>
      </c>
      <c r="H312" s="112">
        <v>0</v>
      </c>
      <c r="I312" s="112">
        <v>0</v>
      </c>
      <c r="J312" s="112">
        <v>0</v>
      </c>
      <c r="K312" s="112">
        <v>0</v>
      </c>
    </row>
    <row r="313" spans="1:11" ht="14.25">
      <c r="A313" s="71"/>
      <c r="B313" s="71"/>
      <c r="C313" s="71"/>
      <c r="D313" s="151"/>
      <c r="E313" s="151"/>
      <c r="F313" s="151"/>
      <c r="G313" s="151"/>
      <c r="H313" s="151"/>
      <c r="I313" s="151"/>
      <c r="J313" s="151"/>
      <c r="K313" s="151"/>
    </row>
    <row r="314" spans="1:11" ht="12.75">
      <c r="A314" s="90"/>
      <c r="B314" s="90" t="s">
        <v>59</v>
      </c>
      <c r="C314" s="90"/>
      <c r="D314" s="179" t="s">
        <v>1</v>
      </c>
      <c r="E314" s="181" t="s">
        <v>1</v>
      </c>
      <c r="F314" s="181" t="s">
        <v>420</v>
      </c>
      <c r="G314" s="181" t="s">
        <v>430</v>
      </c>
      <c r="H314" s="183" t="s">
        <v>318</v>
      </c>
      <c r="I314" s="183" t="s">
        <v>3</v>
      </c>
      <c r="J314" s="181" t="s">
        <v>3</v>
      </c>
      <c r="K314" s="181" t="s">
        <v>3</v>
      </c>
    </row>
    <row r="315" spans="1:11" ht="12.75">
      <c r="A315" s="33"/>
      <c r="B315" s="33"/>
      <c r="C315" s="33"/>
      <c r="D315" s="180">
        <v>2015</v>
      </c>
      <c r="E315" s="182">
        <v>2016</v>
      </c>
      <c r="F315" s="182">
        <v>2017</v>
      </c>
      <c r="G315" s="182" t="s">
        <v>431</v>
      </c>
      <c r="H315" s="182" t="s">
        <v>511</v>
      </c>
      <c r="I315" s="182">
        <v>2018</v>
      </c>
      <c r="J315" s="182">
        <v>2019</v>
      </c>
      <c r="K315" s="182">
        <v>2020</v>
      </c>
    </row>
    <row r="316" spans="1:11" ht="15">
      <c r="A316" s="19"/>
      <c r="B316" s="19" t="s">
        <v>192</v>
      </c>
      <c r="C316" s="19" t="s">
        <v>193</v>
      </c>
      <c r="D316" s="149">
        <f aca="true" t="shared" si="57" ref="D316:K316">D317+D319</f>
        <v>94838</v>
      </c>
      <c r="E316" s="149">
        <f t="shared" si="57"/>
        <v>92507</v>
      </c>
      <c r="F316" s="149">
        <f t="shared" si="57"/>
        <v>150000</v>
      </c>
      <c r="G316" s="149">
        <f t="shared" si="57"/>
        <v>150000</v>
      </c>
      <c r="H316" s="149">
        <f t="shared" si="57"/>
        <v>150000</v>
      </c>
      <c r="I316" s="149">
        <f t="shared" si="57"/>
        <v>160000</v>
      </c>
      <c r="J316" s="149">
        <f t="shared" si="57"/>
        <v>150000</v>
      </c>
      <c r="K316" s="110">
        <f t="shared" si="57"/>
        <v>150000</v>
      </c>
    </row>
    <row r="317" spans="1:11" ht="15">
      <c r="A317" s="12">
        <v>41</v>
      </c>
      <c r="B317" s="12">
        <v>632</v>
      </c>
      <c r="C317" s="12" t="s">
        <v>194</v>
      </c>
      <c r="D317" s="114">
        <f>SUM(D318:D318)</f>
        <v>85559</v>
      </c>
      <c r="E317" s="114">
        <f>SUM(E318)</f>
        <v>90704</v>
      </c>
      <c r="F317" s="114">
        <f>SUM(F318:F318)</f>
        <v>100000</v>
      </c>
      <c r="G317" s="114">
        <f>SUM(G318:G318)</f>
        <v>100000</v>
      </c>
      <c r="H317" s="114">
        <f>SUM(H318:H318)</f>
        <v>100000</v>
      </c>
      <c r="I317" s="114">
        <f>SUM(I318)</f>
        <v>100000</v>
      </c>
      <c r="J317" s="114">
        <f>SUM(J318:J318)</f>
        <v>100000</v>
      </c>
      <c r="K317" s="114">
        <f>SUM(K318:K318)</f>
        <v>100000</v>
      </c>
    </row>
    <row r="318" spans="1:11" ht="14.25" outlineLevel="1">
      <c r="A318" s="15">
        <v>41</v>
      </c>
      <c r="B318" s="15">
        <v>632001</v>
      </c>
      <c r="C318" s="15" t="s">
        <v>195</v>
      </c>
      <c r="D318" s="119">
        <v>85559</v>
      </c>
      <c r="E318" s="119">
        <v>90704</v>
      </c>
      <c r="F318" s="119">
        <v>100000</v>
      </c>
      <c r="G318" s="119">
        <v>100000</v>
      </c>
      <c r="H318" s="119">
        <v>100000</v>
      </c>
      <c r="I318" s="119">
        <v>100000</v>
      </c>
      <c r="J318" s="119">
        <v>100000</v>
      </c>
      <c r="K318" s="106">
        <v>100000</v>
      </c>
    </row>
    <row r="319" spans="1:11" ht="15">
      <c r="A319" s="12">
        <v>41</v>
      </c>
      <c r="B319" s="12">
        <v>635</v>
      </c>
      <c r="C319" s="12" t="s">
        <v>196</v>
      </c>
      <c r="D319" s="140">
        <f aca="true" t="shared" si="58" ref="D319:K319">SUM(D320)</f>
        <v>9279</v>
      </c>
      <c r="E319" s="140">
        <f t="shared" si="58"/>
        <v>1803</v>
      </c>
      <c r="F319" s="140">
        <f t="shared" si="58"/>
        <v>50000</v>
      </c>
      <c r="G319" s="140">
        <f t="shared" si="58"/>
        <v>50000</v>
      </c>
      <c r="H319" s="140">
        <f t="shared" si="58"/>
        <v>50000</v>
      </c>
      <c r="I319" s="140">
        <f t="shared" si="58"/>
        <v>60000</v>
      </c>
      <c r="J319" s="140">
        <f t="shared" si="58"/>
        <v>50000</v>
      </c>
      <c r="K319" s="140">
        <f t="shared" si="58"/>
        <v>50000</v>
      </c>
    </row>
    <row r="320" spans="1:11" ht="14.25">
      <c r="A320" s="15">
        <v>41</v>
      </c>
      <c r="B320" s="15">
        <v>635006</v>
      </c>
      <c r="C320" s="15" t="s">
        <v>103</v>
      </c>
      <c r="D320" s="106">
        <v>9279</v>
      </c>
      <c r="E320" s="106">
        <v>1803</v>
      </c>
      <c r="F320" s="106">
        <v>50000</v>
      </c>
      <c r="G320" s="106">
        <v>50000</v>
      </c>
      <c r="H320" s="106">
        <v>50000</v>
      </c>
      <c r="I320" s="106">
        <v>60000</v>
      </c>
      <c r="J320" s="106">
        <v>50000</v>
      </c>
      <c r="K320" s="106">
        <v>50000</v>
      </c>
    </row>
    <row r="321" spans="1:11" ht="14.25">
      <c r="A321" s="38"/>
      <c r="B321" s="38"/>
      <c r="C321" s="38"/>
      <c r="D321" s="137"/>
      <c r="E321" s="137"/>
      <c r="F321" s="137"/>
      <c r="G321" s="137"/>
      <c r="H321" s="137"/>
      <c r="I321" s="137"/>
      <c r="J321" s="137"/>
      <c r="K321" s="137"/>
    </row>
    <row r="322" spans="1:11" ht="12.75">
      <c r="A322" s="90"/>
      <c r="B322" s="90" t="s">
        <v>59</v>
      </c>
      <c r="C322" s="90"/>
      <c r="D322" s="181" t="s">
        <v>1</v>
      </c>
      <c r="E322" s="181" t="s">
        <v>1</v>
      </c>
      <c r="F322" s="181" t="s">
        <v>420</v>
      </c>
      <c r="G322" s="181" t="s">
        <v>430</v>
      </c>
      <c r="H322" s="183" t="s">
        <v>318</v>
      </c>
      <c r="I322" s="183" t="s">
        <v>3</v>
      </c>
      <c r="J322" s="181" t="s">
        <v>3</v>
      </c>
      <c r="K322" s="181" t="s">
        <v>3</v>
      </c>
    </row>
    <row r="323" spans="1:11" ht="12.75">
      <c r="A323" s="33"/>
      <c r="B323" s="33"/>
      <c r="C323" s="33"/>
      <c r="D323" s="182">
        <v>2015</v>
      </c>
      <c r="E323" s="182">
        <v>2016</v>
      </c>
      <c r="F323" s="182">
        <v>2017</v>
      </c>
      <c r="G323" s="182" t="s">
        <v>431</v>
      </c>
      <c r="H323" s="182" t="s">
        <v>511</v>
      </c>
      <c r="I323" s="182">
        <v>2018</v>
      </c>
      <c r="J323" s="182">
        <v>2019</v>
      </c>
      <c r="K323" s="182">
        <v>2020</v>
      </c>
    </row>
    <row r="324" spans="1:11" ht="23.25">
      <c r="A324" s="82"/>
      <c r="B324" s="82" t="s">
        <v>197</v>
      </c>
      <c r="C324" s="82" t="s">
        <v>381</v>
      </c>
      <c r="D324" s="110">
        <f aca="true" t="shared" si="59" ref="D324:K324">D325+D328+D330</f>
        <v>1189</v>
      </c>
      <c r="E324" s="110">
        <f t="shared" si="59"/>
        <v>1460</v>
      </c>
      <c r="F324" s="110">
        <f>F325+F328+F330</f>
        <v>2160</v>
      </c>
      <c r="G324" s="110">
        <f>G325+G328+G330</f>
        <v>2160</v>
      </c>
      <c r="H324" s="110">
        <f>H325+H328+H330</f>
        <v>2160</v>
      </c>
      <c r="I324" s="110">
        <f>I325+I328+I330</f>
        <v>2160</v>
      </c>
      <c r="J324" s="110">
        <f t="shared" si="59"/>
        <v>2166</v>
      </c>
      <c r="K324" s="110">
        <f t="shared" si="59"/>
        <v>2166</v>
      </c>
    </row>
    <row r="325" spans="1:11" ht="15">
      <c r="A325" s="12">
        <v>41</v>
      </c>
      <c r="B325" s="12">
        <v>632</v>
      </c>
      <c r="C325" s="12" t="s">
        <v>198</v>
      </c>
      <c r="D325" s="140">
        <f aca="true" t="shared" si="60" ref="D325:K325">SUM(D326:D327)</f>
        <v>1114</v>
      </c>
      <c r="E325" s="140">
        <f t="shared" si="60"/>
        <v>1386</v>
      </c>
      <c r="F325" s="140">
        <f t="shared" si="60"/>
        <v>1500</v>
      </c>
      <c r="G325" s="140">
        <f t="shared" si="60"/>
        <v>1500</v>
      </c>
      <c r="H325" s="140">
        <f t="shared" si="60"/>
        <v>1500</v>
      </c>
      <c r="I325" s="140">
        <f t="shared" si="60"/>
        <v>1500</v>
      </c>
      <c r="J325" s="140">
        <f t="shared" si="60"/>
        <v>1500</v>
      </c>
      <c r="K325" s="104">
        <f t="shared" si="60"/>
        <v>1500</v>
      </c>
    </row>
    <row r="326" spans="1:11" ht="14.25" outlineLevel="1">
      <c r="A326" s="15">
        <v>41</v>
      </c>
      <c r="B326" s="15">
        <v>632001</v>
      </c>
      <c r="C326" s="15" t="s">
        <v>198</v>
      </c>
      <c r="D326" s="119"/>
      <c r="E326" s="119"/>
      <c r="F326" s="119"/>
      <c r="G326" s="119"/>
      <c r="H326" s="119"/>
      <c r="I326" s="119"/>
      <c r="J326" s="119">
        <v>0</v>
      </c>
      <c r="K326" s="106">
        <v>0</v>
      </c>
    </row>
    <row r="327" spans="1:11" ht="14.25" outlineLevel="1">
      <c r="A327" s="15">
        <v>41</v>
      </c>
      <c r="B327" s="15">
        <v>632002</v>
      </c>
      <c r="C327" s="15" t="s">
        <v>83</v>
      </c>
      <c r="D327" s="119">
        <v>1114</v>
      </c>
      <c r="E327" s="119">
        <v>1386</v>
      </c>
      <c r="F327" s="119">
        <v>1500</v>
      </c>
      <c r="G327" s="119">
        <v>1500</v>
      </c>
      <c r="H327" s="119">
        <v>1500</v>
      </c>
      <c r="I327" s="119">
        <v>1500</v>
      </c>
      <c r="J327" s="119">
        <v>1500</v>
      </c>
      <c r="K327" s="106">
        <v>1500</v>
      </c>
    </row>
    <row r="328" spans="1:11" ht="15">
      <c r="A328" s="12">
        <v>41</v>
      </c>
      <c r="B328" s="12">
        <v>635</v>
      </c>
      <c r="C328" s="12" t="s">
        <v>126</v>
      </c>
      <c r="D328" s="140">
        <f>SUM(D329)</f>
        <v>75</v>
      </c>
      <c r="E328" s="140"/>
      <c r="F328" s="140">
        <f aca="true" t="shared" si="61" ref="F328:K328">SUM(F329)</f>
        <v>500</v>
      </c>
      <c r="G328" s="140">
        <f t="shared" si="61"/>
        <v>500</v>
      </c>
      <c r="H328" s="140">
        <f t="shared" si="61"/>
        <v>500</v>
      </c>
      <c r="I328" s="140">
        <f t="shared" si="61"/>
        <v>500</v>
      </c>
      <c r="J328" s="140">
        <f t="shared" si="61"/>
        <v>500</v>
      </c>
      <c r="K328" s="104">
        <f t="shared" si="61"/>
        <v>500</v>
      </c>
    </row>
    <row r="329" spans="1:11" ht="14.25">
      <c r="A329" s="15">
        <v>41</v>
      </c>
      <c r="B329" s="15">
        <v>635006</v>
      </c>
      <c r="C329" s="15" t="s">
        <v>199</v>
      </c>
      <c r="D329" s="119">
        <v>75</v>
      </c>
      <c r="E329" s="119"/>
      <c r="F329" s="119">
        <v>500</v>
      </c>
      <c r="G329" s="119">
        <v>500</v>
      </c>
      <c r="H329" s="119">
        <v>500</v>
      </c>
      <c r="I329" s="119">
        <v>500</v>
      </c>
      <c r="J329" s="119">
        <v>500</v>
      </c>
      <c r="K329" s="106">
        <v>500</v>
      </c>
    </row>
    <row r="330" spans="1:11" ht="15">
      <c r="A330" s="12">
        <v>41</v>
      </c>
      <c r="B330" s="12">
        <v>637</v>
      </c>
      <c r="C330" s="12" t="s">
        <v>104</v>
      </c>
      <c r="D330" s="114">
        <f aca="true" t="shared" si="62" ref="D330:K330">SUM(D331)</f>
        <v>0</v>
      </c>
      <c r="E330" s="114">
        <f t="shared" si="62"/>
        <v>74</v>
      </c>
      <c r="F330" s="114">
        <f t="shared" si="62"/>
        <v>160</v>
      </c>
      <c r="G330" s="114">
        <f t="shared" si="62"/>
        <v>160</v>
      </c>
      <c r="H330" s="114">
        <f t="shared" si="62"/>
        <v>160</v>
      </c>
      <c r="I330" s="114">
        <f t="shared" si="62"/>
        <v>160</v>
      </c>
      <c r="J330" s="114">
        <f t="shared" si="62"/>
        <v>166</v>
      </c>
      <c r="K330" s="114">
        <f t="shared" si="62"/>
        <v>166</v>
      </c>
    </row>
    <row r="331" spans="1:11" ht="14.25">
      <c r="A331" s="15">
        <v>41</v>
      </c>
      <c r="B331" s="15">
        <v>637004</v>
      </c>
      <c r="C331" s="15" t="s">
        <v>145</v>
      </c>
      <c r="D331" s="112">
        <v>0</v>
      </c>
      <c r="E331" s="112">
        <v>74</v>
      </c>
      <c r="F331" s="112">
        <v>160</v>
      </c>
      <c r="G331" s="112">
        <v>160</v>
      </c>
      <c r="H331" s="112">
        <v>160</v>
      </c>
      <c r="I331" s="112">
        <v>160</v>
      </c>
      <c r="J331" s="112">
        <v>166</v>
      </c>
      <c r="K331" s="112">
        <v>166</v>
      </c>
    </row>
    <row r="332" spans="1:11" ht="14.25">
      <c r="A332" s="38"/>
      <c r="B332" s="38"/>
      <c r="C332" s="38"/>
      <c r="D332" s="116"/>
      <c r="E332" s="116"/>
      <c r="F332" s="116"/>
      <c r="G332" s="116"/>
      <c r="H332" s="116"/>
      <c r="I332" s="116"/>
      <c r="J332" s="116"/>
      <c r="K332" s="116"/>
    </row>
    <row r="333" spans="1:11" ht="12.75">
      <c r="A333" s="90"/>
      <c r="B333" s="90" t="s">
        <v>59</v>
      </c>
      <c r="C333" s="90"/>
      <c r="D333" s="181" t="s">
        <v>1</v>
      </c>
      <c r="E333" s="181" t="s">
        <v>1</v>
      </c>
      <c r="F333" s="181" t="s">
        <v>420</v>
      </c>
      <c r="G333" s="181" t="s">
        <v>430</v>
      </c>
      <c r="H333" s="183" t="s">
        <v>318</v>
      </c>
      <c r="I333" s="183" t="s">
        <v>3</v>
      </c>
      <c r="J333" s="181" t="s">
        <v>3</v>
      </c>
      <c r="K333" s="181" t="s">
        <v>3</v>
      </c>
    </row>
    <row r="334" spans="1:11" ht="12.75">
      <c r="A334" s="33"/>
      <c r="B334" s="33"/>
      <c r="C334" s="33"/>
      <c r="D334" s="182">
        <v>2015</v>
      </c>
      <c r="E334" s="182">
        <v>2016</v>
      </c>
      <c r="F334" s="182">
        <v>2017</v>
      </c>
      <c r="G334" s="182" t="s">
        <v>431</v>
      </c>
      <c r="H334" s="182" t="s">
        <v>511</v>
      </c>
      <c r="I334" s="182">
        <v>2018</v>
      </c>
      <c r="J334" s="182">
        <v>2019</v>
      </c>
      <c r="K334" s="182">
        <v>2020</v>
      </c>
    </row>
    <row r="335" spans="1:11" ht="15">
      <c r="A335" s="19"/>
      <c r="B335" s="19" t="s">
        <v>200</v>
      </c>
      <c r="C335" s="19" t="s">
        <v>201</v>
      </c>
      <c r="D335" s="110">
        <f aca="true" t="shared" si="63" ref="D335:K335">D336+D341+D349+D354+D358+D361+D364</f>
        <v>67273</v>
      </c>
      <c r="E335" s="110">
        <f t="shared" si="63"/>
        <v>71685</v>
      </c>
      <c r="F335" s="110">
        <f>F336+F341+F349+F354+F358+F361+F364</f>
        <v>99510</v>
      </c>
      <c r="G335" s="110">
        <f>G336+G341+G349+G354+G358+G361+G364</f>
        <v>134510</v>
      </c>
      <c r="H335" s="110">
        <f>H336+H341+H349+H354+H358+H361+H364</f>
        <v>135210</v>
      </c>
      <c r="I335" s="110">
        <f>I336+I341+I349+I354+I358+I361+I364</f>
        <v>106016</v>
      </c>
      <c r="J335" s="110">
        <f t="shared" si="63"/>
        <v>91623</v>
      </c>
      <c r="K335" s="110">
        <f t="shared" si="63"/>
        <v>92249</v>
      </c>
    </row>
    <row r="336" spans="1:11" ht="15">
      <c r="A336" s="12">
        <v>41</v>
      </c>
      <c r="B336" s="12">
        <v>610</v>
      </c>
      <c r="C336" s="12" t="s">
        <v>202</v>
      </c>
      <c r="D336" s="133">
        <f aca="true" t="shared" si="64" ref="D336:K336">SUM(D337:D340)</f>
        <v>9732</v>
      </c>
      <c r="E336" s="133">
        <f t="shared" si="64"/>
        <v>10367</v>
      </c>
      <c r="F336" s="133">
        <f t="shared" si="64"/>
        <v>10849</v>
      </c>
      <c r="G336" s="133">
        <f t="shared" si="64"/>
        <v>10849</v>
      </c>
      <c r="H336" s="133">
        <f t="shared" si="64"/>
        <v>10849</v>
      </c>
      <c r="I336" s="133">
        <f t="shared" si="64"/>
        <v>11146</v>
      </c>
      <c r="J336" s="133">
        <f t="shared" si="64"/>
        <v>11592</v>
      </c>
      <c r="K336" s="133">
        <f t="shared" si="64"/>
        <v>12056</v>
      </c>
    </row>
    <row r="337" spans="1:11" ht="14.25" outlineLevel="1">
      <c r="A337" s="15">
        <v>41</v>
      </c>
      <c r="B337" s="15">
        <v>611</v>
      </c>
      <c r="C337" s="15" t="s">
        <v>62</v>
      </c>
      <c r="D337" s="106">
        <v>5511</v>
      </c>
      <c r="E337" s="106">
        <v>5110</v>
      </c>
      <c r="F337" s="106">
        <v>10849</v>
      </c>
      <c r="G337" s="106">
        <v>10849</v>
      </c>
      <c r="H337" s="106">
        <v>10849</v>
      </c>
      <c r="I337" s="106">
        <v>11146</v>
      </c>
      <c r="J337" s="106">
        <v>11592</v>
      </c>
      <c r="K337" s="106">
        <v>12056</v>
      </c>
    </row>
    <row r="338" spans="1:11" ht="14.25" outlineLevel="1">
      <c r="A338" s="15">
        <v>41</v>
      </c>
      <c r="B338" s="15">
        <v>612</v>
      </c>
      <c r="C338" s="15" t="s">
        <v>63</v>
      </c>
      <c r="D338" s="106">
        <v>1799</v>
      </c>
      <c r="E338" s="106">
        <v>2492</v>
      </c>
      <c r="F338" s="106"/>
      <c r="G338" s="106"/>
      <c r="H338" s="106"/>
      <c r="I338" s="106"/>
      <c r="J338" s="106"/>
      <c r="K338" s="106"/>
    </row>
    <row r="339" spans="1:11" ht="14.25" outlineLevel="1">
      <c r="A339" s="15">
        <v>41</v>
      </c>
      <c r="B339" s="15">
        <v>614</v>
      </c>
      <c r="C339" s="15" t="s">
        <v>65</v>
      </c>
      <c r="D339" s="106">
        <v>1016</v>
      </c>
      <c r="E339" s="106">
        <v>2033</v>
      </c>
      <c r="F339" s="106"/>
      <c r="G339" s="106"/>
      <c r="H339" s="106"/>
      <c r="I339" s="106"/>
      <c r="J339" s="106"/>
      <c r="K339" s="106"/>
    </row>
    <row r="340" spans="1:11" ht="14.25" outlineLevel="1">
      <c r="A340" s="15">
        <v>41</v>
      </c>
      <c r="B340" s="15">
        <v>615</v>
      </c>
      <c r="C340" s="15" t="s">
        <v>66</v>
      </c>
      <c r="D340" s="106">
        <v>1406</v>
      </c>
      <c r="E340" s="106">
        <v>732</v>
      </c>
      <c r="F340" s="106"/>
      <c r="G340" s="106"/>
      <c r="H340" s="106"/>
      <c r="I340" s="106"/>
      <c r="J340" s="106"/>
      <c r="K340" s="106"/>
    </row>
    <row r="341" spans="1:11" ht="15">
      <c r="A341" s="12">
        <v>41</v>
      </c>
      <c r="B341" s="12">
        <v>620</v>
      </c>
      <c r="C341" s="12" t="s">
        <v>67</v>
      </c>
      <c r="D341" s="133">
        <f aca="true" t="shared" si="65" ref="D341:K341">SUM(D342:D348)</f>
        <v>3530</v>
      </c>
      <c r="E341" s="133">
        <f t="shared" si="65"/>
        <v>3497</v>
      </c>
      <c r="F341" s="133">
        <f>SUM(F342:F348)</f>
        <v>3792</v>
      </c>
      <c r="G341" s="133">
        <f>SUM(G342:G348)</f>
        <v>3792</v>
      </c>
      <c r="H341" s="133">
        <f>SUM(H342:H348)</f>
        <v>3792</v>
      </c>
      <c r="I341" s="133">
        <f>SUM(I342:I348)</f>
        <v>3896</v>
      </c>
      <c r="J341" s="133">
        <f t="shared" si="65"/>
        <v>4051</v>
      </c>
      <c r="K341" s="133">
        <f t="shared" si="65"/>
        <v>4213</v>
      </c>
    </row>
    <row r="342" spans="1:11" ht="12.75" customHeight="1" outlineLevel="1">
      <c r="A342" s="15">
        <v>41</v>
      </c>
      <c r="B342" s="15" t="s">
        <v>68</v>
      </c>
      <c r="C342" s="15" t="s">
        <v>69</v>
      </c>
      <c r="D342" s="106">
        <v>885</v>
      </c>
      <c r="E342" s="106">
        <v>1146</v>
      </c>
      <c r="F342" s="106">
        <v>1085</v>
      </c>
      <c r="G342" s="106">
        <v>1085</v>
      </c>
      <c r="H342" s="106">
        <v>1085</v>
      </c>
      <c r="I342" s="106"/>
      <c r="J342" s="106"/>
      <c r="K342" s="106"/>
    </row>
    <row r="343" spans="1:11" ht="14.25" outlineLevel="1">
      <c r="A343" s="15">
        <v>41</v>
      </c>
      <c r="B343" s="15">
        <v>625001</v>
      </c>
      <c r="C343" s="15" t="s">
        <v>142</v>
      </c>
      <c r="D343" s="106">
        <v>144</v>
      </c>
      <c r="E343" s="106">
        <v>144</v>
      </c>
      <c r="F343" s="106">
        <v>152</v>
      </c>
      <c r="G343" s="106">
        <v>152</v>
      </c>
      <c r="H343" s="106">
        <v>152</v>
      </c>
      <c r="I343" s="106">
        <v>3896</v>
      </c>
      <c r="J343" s="106">
        <v>4051</v>
      </c>
      <c r="K343" s="106">
        <v>4213</v>
      </c>
    </row>
    <row r="344" spans="1:11" ht="14.25" outlineLevel="1">
      <c r="A344" s="15">
        <v>41</v>
      </c>
      <c r="B344" s="15">
        <v>625002</v>
      </c>
      <c r="C344" s="15" t="s">
        <v>71</v>
      </c>
      <c r="D344" s="106">
        <v>1381</v>
      </c>
      <c r="E344" s="106">
        <v>1436</v>
      </c>
      <c r="F344" s="106">
        <v>1519</v>
      </c>
      <c r="G344" s="106">
        <v>1519</v>
      </c>
      <c r="H344" s="106">
        <v>1519</v>
      </c>
      <c r="I344" s="106"/>
      <c r="J344" s="106"/>
      <c r="K344" s="106"/>
    </row>
    <row r="345" spans="1:11" ht="14.25" outlineLevel="1">
      <c r="A345" s="15">
        <v>41</v>
      </c>
      <c r="B345" s="15">
        <v>625003</v>
      </c>
      <c r="C345" s="15" t="s">
        <v>72</v>
      </c>
      <c r="D345" s="106">
        <v>188</v>
      </c>
      <c r="E345" s="106">
        <v>86</v>
      </c>
      <c r="F345" s="106">
        <v>87</v>
      </c>
      <c r="G345" s="106">
        <v>87</v>
      </c>
      <c r="H345" s="106">
        <v>87</v>
      </c>
      <c r="I345" s="106"/>
      <c r="J345" s="106"/>
      <c r="K345" s="106"/>
    </row>
    <row r="346" spans="1:11" ht="14.25" outlineLevel="1">
      <c r="A346" s="15">
        <v>41</v>
      </c>
      <c r="B346" s="15">
        <v>625004</v>
      </c>
      <c r="C346" s="15" t="s">
        <v>73</v>
      </c>
      <c r="D346" s="106">
        <v>207</v>
      </c>
      <c r="E346" s="106">
        <v>173</v>
      </c>
      <c r="F346" s="106">
        <v>325</v>
      </c>
      <c r="G346" s="106">
        <v>325</v>
      </c>
      <c r="H346" s="106">
        <v>325</v>
      </c>
      <c r="I346" s="106"/>
      <c r="J346" s="106"/>
      <c r="K346" s="106"/>
    </row>
    <row r="347" spans="1:11" ht="14.25" outlineLevel="1">
      <c r="A347" s="15">
        <v>41</v>
      </c>
      <c r="B347" s="15">
        <v>625005</v>
      </c>
      <c r="C347" s="15" t="s">
        <v>74</v>
      </c>
      <c r="D347" s="106">
        <v>61</v>
      </c>
      <c r="E347" s="106">
        <v>53</v>
      </c>
      <c r="F347" s="106">
        <v>108</v>
      </c>
      <c r="G347" s="106">
        <v>108</v>
      </c>
      <c r="H347" s="106">
        <v>108</v>
      </c>
      <c r="I347" s="106"/>
      <c r="J347" s="106"/>
      <c r="K347" s="106"/>
    </row>
    <row r="348" spans="1:11" ht="14.25" outlineLevel="1">
      <c r="A348" s="15">
        <v>41</v>
      </c>
      <c r="B348" s="15">
        <v>625007</v>
      </c>
      <c r="C348" s="15" t="s">
        <v>122</v>
      </c>
      <c r="D348" s="106">
        <v>664</v>
      </c>
      <c r="E348" s="106">
        <v>459</v>
      </c>
      <c r="F348" s="106">
        <v>516</v>
      </c>
      <c r="G348" s="106">
        <v>516</v>
      </c>
      <c r="H348" s="106">
        <v>516</v>
      </c>
      <c r="I348" s="106"/>
      <c r="J348" s="106"/>
      <c r="K348" s="106"/>
    </row>
    <row r="349" spans="1:11" ht="15" customHeight="1">
      <c r="A349" s="12">
        <v>41</v>
      </c>
      <c r="B349" s="12">
        <v>632</v>
      </c>
      <c r="C349" s="12" t="s">
        <v>80</v>
      </c>
      <c r="D349" s="133">
        <f aca="true" t="shared" si="66" ref="D349:K349">SUM(D350:D353)</f>
        <v>26835</v>
      </c>
      <c r="E349" s="133">
        <f t="shared" si="66"/>
        <v>25518</v>
      </c>
      <c r="F349" s="133">
        <f t="shared" si="66"/>
        <v>28700</v>
      </c>
      <c r="G349" s="133">
        <f t="shared" si="66"/>
        <v>28700</v>
      </c>
      <c r="H349" s="133">
        <f t="shared" si="66"/>
        <v>28700</v>
      </c>
      <c r="I349" s="133">
        <f t="shared" si="66"/>
        <v>28700</v>
      </c>
      <c r="J349" s="133">
        <f t="shared" si="66"/>
        <v>33700</v>
      </c>
      <c r="K349" s="133">
        <f t="shared" si="66"/>
        <v>33700</v>
      </c>
    </row>
    <row r="350" spans="1:11" ht="14.25" outlineLevel="1">
      <c r="A350" s="15">
        <v>41</v>
      </c>
      <c r="B350" s="15">
        <v>632001</v>
      </c>
      <c r="C350" s="15" t="s">
        <v>203</v>
      </c>
      <c r="D350" s="106">
        <v>4495</v>
      </c>
      <c r="E350" s="106">
        <v>4253</v>
      </c>
      <c r="F350" s="106">
        <v>5000</v>
      </c>
      <c r="G350" s="106">
        <v>5000</v>
      </c>
      <c r="H350" s="106">
        <v>5000</v>
      </c>
      <c r="I350" s="106">
        <v>5000</v>
      </c>
      <c r="J350" s="106">
        <v>5000</v>
      </c>
      <c r="K350" s="106">
        <v>5000</v>
      </c>
    </row>
    <row r="351" spans="1:11" ht="14.25" outlineLevel="1">
      <c r="A351" s="15">
        <v>41</v>
      </c>
      <c r="B351" s="15">
        <v>632001</v>
      </c>
      <c r="C351" s="15" t="s">
        <v>204</v>
      </c>
      <c r="D351" s="106"/>
      <c r="E351" s="106"/>
      <c r="F351" s="106">
        <v>1000</v>
      </c>
      <c r="G351" s="106">
        <v>1000</v>
      </c>
      <c r="H351" s="106">
        <v>1000</v>
      </c>
      <c r="I351" s="106">
        <v>1000</v>
      </c>
      <c r="J351" s="106">
        <v>1000</v>
      </c>
      <c r="K351" s="106">
        <v>1000</v>
      </c>
    </row>
    <row r="352" spans="1:11" ht="14.25" outlineLevel="1">
      <c r="A352" s="15">
        <v>41</v>
      </c>
      <c r="B352" s="15">
        <v>632001</v>
      </c>
      <c r="C352" s="15" t="s">
        <v>205</v>
      </c>
      <c r="D352" s="106">
        <v>21624</v>
      </c>
      <c r="E352" s="106">
        <v>19293</v>
      </c>
      <c r="F352" s="106">
        <v>21000</v>
      </c>
      <c r="G352" s="106">
        <v>21000</v>
      </c>
      <c r="H352" s="106">
        <v>21000</v>
      </c>
      <c r="I352" s="106">
        <v>21000</v>
      </c>
      <c r="J352" s="106">
        <v>26000</v>
      </c>
      <c r="K352" s="106">
        <v>26000</v>
      </c>
    </row>
    <row r="353" spans="1:11" ht="14.25" outlineLevel="1">
      <c r="A353" s="15">
        <v>41</v>
      </c>
      <c r="B353" s="15">
        <v>632002</v>
      </c>
      <c r="C353" s="15" t="s">
        <v>83</v>
      </c>
      <c r="D353" s="106">
        <v>716</v>
      </c>
      <c r="E353" s="106">
        <v>1972</v>
      </c>
      <c r="F353" s="106">
        <v>1700</v>
      </c>
      <c r="G353" s="106">
        <v>1700</v>
      </c>
      <c r="H353" s="106">
        <v>1700</v>
      </c>
      <c r="I353" s="106">
        <v>1700</v>
      </c>
      <c r="J353" s="106">
        <v>1700</v>
      </c>
      <c r="K353" s="106">
        <v>1700</v>
      </c>
    </row>
    <row r="354" spans="1:11" ht="15">
      <c r="A354" s="12">
        <v>41</v>
      </c>
      <c r="B354" s="12">
        <v>633</v>
      </c>
      <c r="C354" s="12" t="s">
        <v>125</v>
      </c>
      <c r="D354" s="133">
        <f aca="true" t="shared" si="67" ref="D354:K354">SUM(D355:D357)</f>
        <v>1371</v>
      </c>
      <c r="E354" s="133">
        <f t="shared" si="67"/>
        <v>1171</v>
      </c>
      <c r="F354" s="133">
        <f>SUM(F355:F357)</f>
        <v>3050</v>
      </c>
      <c r="G354" s="133">
        <f>SUM(G355:G357)</f>
        <v>3050</v>
      </c>
      <c r="H354" s="133">
        <f>SUM(H355:H357)</f>
        <v>3050</v>
      </c>
      <c r="I354" s="133">
        <f>SUM(I355:I357)</f>
        <v>3050</v>
      </c>
      <c r="J354" s="133">
        <f t="shared" si="67"/>
        <v>3050</v>
      </c>
      <c r="K354" s="133">
        <f t="shared" si="67"/>
        <v>3050</v>
      </c>
    </row>
    <row r="355" spans="1:11" ht="14.25">
      <c r="A355" s="15">
        <v>41</v>
      </c>
      <c r="B355" s="15">
        <v>633001</v>
      </c>
      <c r="C355" s="15" t="s">
        <v>497</v>
      </c>
      <c r="D355" s="106">
        <v>0</v>
      </c>
      <c r="E355" s="106"/>
      <c r="F355" s="106">
        <v>1500</v>
      </c>
      <c r="G355" s="106">
        <v>1500</v>
      </c>
      <c r="H355" s="106">
        <v>1500</v>
      </c>
      <c r="I355" s="106">
        <v>1500</v>
      </c>
      <c r="J355" s="106">
        <v>1500</v>
      </c>
      <c r="K355" s="106">
        <v>1500</v>
      </c>
    </row>
    <row r="356" spans="1:11" ht="14.25">
      <c r="A356" s="15">
        <v>41</v>
      </c>
      <c r="B356" s="15">
        <v>633004</v>
      </c>
      <c r="C356" s="15" t="s">
        <v>207</v>
      </c>
      <c r="D356" s="106">
        <v>0</v>
      </c>
      <c r="E356" s="106">
        <v>51</v>
      </c>
      <c r="F356" s="106">
        <v>800</v>
      </c>
      <c r="G356" s="106">
        <v>800</v>
      </c>
      <c r="H356" s="106">
        <v>800</v>
      </c>
      <c r="I356" s="106">
        <v>800</v>
      </c>
      <c r="J356" s="106">
        <v>800</v>
      </c>
      <c r="K356" s="106">
        <v>800</v>
      </c>
    </row>
    <row r="357" spans="1:11" ht="14.25">
      <c r="A357" s="15">
        <v>41</v>
      </c>
      <c r="B357" s="15">
        <v>633006</v>
      </c>
      <c r="C357" s="15" t="s">
        <v>208</v>
      </c>
      <c r="D357" s="106">
        <v>1371</v>
      </c>
      <c r="E357" s="106">
        <v>1120</v>
      </c>
      <c r="F357" s="106">
        <v>750</v>
      </c>
      <c r="G357" s="106">
        <v>750</v>
      </c>
      <c r="H357" s="106">
        <v>750</v>
      </c>
      <c r="I357" s="106">
        <v>750</v>
      </c>
      <c r="J357" s="106">
        <v>750</v>
      </c>
      <c r="K357" s="106">
        <v>750</v>
      </c>
    </row>
    <row r="358" spans="1:11" ht="15">
      <c r="A358" s="12">
        <v>41</v>
      </c>
      <c r="B358" s="12">
        <v>635</v>
      </c>
      <c r="C358" s="12" t="s">
        <v>126</v>
      </c>
      <c r="D358" s="133">
        <f aca="true" t="shared" si="68" ref="D358:K358">SUM(D359:D360)</f>
        <v>24131</v>
      </c>
      <c r="E358" s="133">
        <f t="shared" si="68"/>
        <v>30212</v>
      </c>
      <c r="F358" s="133">
        <f t="shared" si="68"/>
        <v>51000</v>
      </c>
      <c r="G358" s="133">
        <f t="shared" si="68"/>
        <v>86000</v>
      </c>
      <c r="H358" s="133">
        <f t="shared" si="68"/>
        <v>86000</v>
      </c>
      <c r="I358" s="133">
        <f t="shared" si="68"/>
        <v>56000</v>
      </c>
      <c r="J358" s="133">
        <f t="shared" si="68"/>
        <v>36000</v>
      </c>
      <c r="K358" s="133">
        <f t="shared" si="68"/>
        <v>36000</v>
      </c>
    </row>
    <row r="359" spans="1:11" ht="14.25" outlineLevel="1">
      <c r="A359" s="15">
        <v>41</v>
      </c>
      <c r="B359" s="15">
        <v>635004</v>
      </c>
      <c r="C359" s="15" t="s">
        <v>187</v>
      </c>
      <c r="D359" s="106">
        <v>265</v>
      </c>
      <c r="E359" s="106"/>
      <c r="F359" s="106">
        <v>1000</v>
      </c>
      <c r="G359" s="106">
        <v>1000</v>
      </c>
      <c r="H359" s="106">
        <v>1000</v>
      </c>
      <c r="I359" s="106">
        <v>1000</v>
      </c>
      <c r="J359" s="106">
        <v>1000</v>
      </c>
      <c r="K359" s="106">
        <v>1000</v>
      </c>
    </row>
    <row r="360" spans="1:11" ht="14.25" outlineLevel="1">
      <c r="A360" s="15">
        <v>41</v>
      </c>
      <c r="B360" s="15">
        <v>635006</v>
      </c>
      <c r="C360" s="15" t="s">
        <v>199</v>
      </c>
      <c r="D360" s="106">
        <v>23866</v>
      </c>
      <c r="E360" s="106">
        <v>30212</v>
      </c>
      <c r="F360" s="106">
        <v>50000</v>
      </c>
      <c r="G360" s="106">
        <v>85000</v>
      </c>
      <c r="H360" s="106">
        <v>85000</v>
      </c>
      <c r="I360" s="106">
        <v>55000</v>
      </c>
      <c r="J360" s="106">
        <v>35000</v>
      </c>
      <c r="K360" s="106">
        <v>35000</v>
      </c>
    </row>
    <row r="361" spans="1:11" ht="15">
      <c r="A361" s="12">
        <v>41</v>
      </c>
      <c r="B361" s="12">
        <v>637</v>
      </c>
      <c r="C361" s="12" t="s">
        <v>104</v>
      </c>
      <c r="D361" s="133">
        <f aca="true" t="shared" si="69" ref="D361:K361">SUM(D362:D363)</f>
        <v>1611</v>
      </c>
      <c r="E361" s="133">
        <f t="shared" si="69"/>
        <v>854</v>
      </c>
      <c r="F361" s="133">
        <f t="shared" si="69"/>
        <v>2119</v>
      </c>
      <c r="G361" s="133">
        <f t="shared" si="69"/>
        <v>2119</v>
      </c>
      <c r="H361" s="133">
        <f t="shared" si="69"/>
        <v>2819</v>
      </c>
      <c r="I361" s="133">
        <f t="shared" si="69"/>
        <v>3224</v>
      </c>
      <c r="J361" s="133">
        <f t="shared" si="69"/>
        <v>3230</v>
      </c>
      <c r="K361" s="133">
        <f t="shared" si="69"/>
        <v>3230</v>
      </c>
    </row>
    <row r="362" spans="1:13" ht="14.25">
      <c r="A362" s="15">
        <v>41</v>
      </c>
      <c r="B362" s="15">
        <v>637005</v>
      </c>
      <c r="C362" s="15" t="s">
        <v>209</v>
      </c>
      <c r="D362" s="106"/>
      <c r="E362" s="106"/>
      <c r="F362" s="106">
        <v>500</v>
      </c>
      <c r="G362" s="106">
        <v>500</v>
      </c>
      <c r="H362" s="106">
        <v>1200</v>
      </c>
      <c r="I362" s="106">
        <v>1200</v>
      </c>
      <c r="J362" s="106">
        <v>1200</v>
      </c>
      <c r="K362" s="106">
        <v>1200</v>
      </c>
      <c r="M362" s="30"/>
    </row>
    <row r="363" spans="1:13" ht="14.25">
      <c r="A363" s="15"/>
      <c r="B363" s="15" t="s">
        <v>324</v>
      </c>
      <c r="C363" s="15" t="s">
        <v>210</v>
      </c>
      <c r="D363" s="106">
        <v>1611</v>
      </c>
      <c r="E363" s="106">
        <v>854</v>
      </c>
      <c r="F363" s="106">
        <v>1619</v>
      </c>
      <c r="G363" s="106">
        <v>1619</v>
      </c>
      <c r="H363" s="106">
        <v>1619</v>
      </c>
      <c r="I363" s="106">
        <v>2024</v>
      </c>
      <c r="J363" s="106">
        <v>2030</v>
      </c>
      <c r="K363" s="106">
        <v>2030</v>
      </c>
      <c r="L363" s="215"/>
      <c r="M363" s="30"/>
    </row>
    <row r="364" spans="1:13" ht="15">
      <c r="A364" s="12"/>
      <c r="B364" s="12">
        <v>642</v>
      </c>
      <c r="C364" s="12" t="s">
        <v>403</v>
      </c>
      <c r="D364" s="104">
        <v>63</v>
      </c>
      <c r="E364" s="104">
        <v>66</v>
      </c>
      <c r="F364" s="104"/>
      <c r="G364" s="104"/>
      <c r="H364" s="104"/>
      <c r="I364" s="104">
        <v>0</v>
      </c>
      <c r="J364" s="104"/>
      <c r="K364" s="104"/>
      <c r="L364" s="195"/>
      <c r="M364" s="30"/>
    </row>
    <row r="365" spans="1:13" ht="14.25">
      <c r="A365" s="34"/>
      <c r="B365" s="34"/>
      <c r="C365" s="34"/>
      <c r="D365" s="106"/>
      <c r="E365" s="106"/>
      <c r="F365" s="106"/>
      <c r="G365" s="106"/>
      <c r="H365" s="106"/>
      <c r="I365" s="106"/>
      <c r="J365" s="106"/>
      <c r="K365" s="108"/>
      <c r="L365" s="195"/>
      <c r="M365" s="30"/>
    </row>
    <row r="366" spans="1:13" ht="12.75">
      <c r="A366" s="90"/>
      <c r="B366" s="90" t="s">
        <v>59</v>
      </c>
      <c r="C366" s="90"/>
      <c r="D366" s="181" t="s">
        <v>1</v>
      </c>
      <c r="E366" s="181" t="s">
        <v>1</v>
      </c>
      <c r="F366" s="181" t="s">
        <v>420</v>
      </c>
      <c r="G366" s="181" t="s">
        <v>430</v>
      </c>
      <c r="H366" s="183" t="s">
        <v>318</v>
      </c>
      <c r="I366" s="183" t="s">
        <v>3</v>
      </c>
      <c r="J366" s="181" t="s">
        <v>3</v>
      </c>
      <c r="K366" s="181" t="s">
        <v>3</v>
      </c>
      <c r="M366" s="30"/>
    </row>
    <row r="367" spans="1:13" ht="12.75">
      <c r="A367" s="33"/>
      <c r="B367" s="33"/>
      <c r="C367" s="33"/>
      <c r="D367" s="182">
        <v>2015</v>
      </c>
      <c r="E367" s="182">
        <v>2016</v>
      </c>
      <c r="F367" s="182">
        <v>2017</v>
      </c>
      <c r="G367" s="182" t="s">
        <v>431</v>
      </c>
      <c r="H367" s="182" t="s">
        <v>511</v>
      </c>
      <c r="I367" s="182">
        <v>2018</v>
      </c>
      <c r="J367" s="182">
        <v>2019</v>
      </c>
      <c r="K367" s="182">
        <v>2020</v>
      </c>
      <c r="M367" s="30"/>
    </row>
    <row r="368" spans="1:14" ht="15">
      <c r="A368" s="209"/>
      <c r="B368" s="209" t="s">
        <v>211</v>
      </c>
      <c r="C368" s="209" t="s">
        <v>477</v>
      </c>
      <c r="D368" s="142">
        <f>D369+D371</f>
        <v>185037</v>
      </c>
      <c r="E368" s="142">
        <f aca="true" t="shared" si="70" ref="E368:K368">E369+E371</f>
        <v>243487</v>
      </c>
      <c r="F368" s="142">
        <f t="shared" si="70"/>
        <v>100850</v>
      </c>
      <c r="G368" s="142">
        <f t="shared" si="70"/>
        <v>251375</v>
      </c>
      <c r="H368" s="142">
        <f t="shared" si="70"/>
        <v>251375</v>
      </c>
      <c r="I368" s="142">
        <f t="shared" si="70"/>
        <v>347266</v>
      </c>
      <c r="J368" s="142">
        <f t="shared" si="70"/>
        <v>347266</v>
      </c>
      <c r="K368" s="142">
        <f t="shared" si="70"/>
        <v>347266</v>
      </c>
      <c r="L368" s="196"/>
      <c r="M368" s="30"/>
      <c r="N368" s="196"/>
    </row>
    <row r="369" spans="1:13" ht="15">
      <c r="A369" s="12">
        <v>41</v>
      </c>
      <c r="B369" s="12">
        <v>641</v>
      </c>
      <c r="C369" s="12" t="s">
        <v>212</v>
      </c>
      <c r="D369" s="133">
        <f>SUM(D370:D370)</f>
        <v>153303</v>
      </c>
      <c r="E369" s="133">
        <f aca="true" t="shared" si="71" ref="E369:K369">SUM(E370)</f>
        <v>216572</v>
      </c>
      <c r="F369" s="133">
        <f t="shared" si="71"/>
        <v>75000</v>
      </c>
      <c r="G369" s="133">
        <f t="shared" si="71"/>
        <v>229025</v>
      </c>
      <c r="H369" s="133">
        <f t="shared" si="71"/>
        <v>229025</v>
      </c>
      <c r="I369" s="133">
        <f t="shared" si="71"/>
        <v>314916</v>
      </c>
      <c r="J369" s="133">
        <f t="shared" si="71"/>
        <v>314916</v>
      </c>
      <c r="K369" s="133">
        <f t="shared" si="71"/>
        <v>314916</v>
      </c>
      <c r="M369" s="30"/>
    </row>
    <row r="370" spans="1:13" ht="14.25">
      <c r="A370" s="15">
        <v>41</v>
      </c>
      <c r="B370" s="15">
        <v>641001</v>
      </c>
      <c r="C370" s="15" t="s">
        <v>311</v>
      </c>
      <c r="D370" s="106">
        <v>153303</v>
      </c>
      <c r="E370" s="106">
        <v>216572</v>
      </c>
      <c r="F370" s="106">
        <v>75000</v>
      </c>
      <c r="G370" s="106">
        <v>229025</v>
      </c>
      <c r="H370" s="106">
        <v>229025</v>
      </c>
      <c r="I370" s="112">
        <v>314916</v>
      </c>
      <c r="J370" s="112">
        <v>314916</v>
      </c>
      <c r="K370" s="112">
        <v>314916</v>
      </c>
      <c r="L370" s="215"/>
      <c r="M370" s="30"/>
    </row>
    <row r="371" spans="1:12" ht="15">
      <c r="A371" s="205"/>
      <c r="B371" s="80" t="s">
        <v>504</v>
      </c>
      <c r="C371" s="80" t="s">
        <v>505</v>
      </c>
      <c r="D371" s="142">
        <f>D372+D375+D378+D384</f>
        <v>31734</v>
      </c>
      <c r="E371" s="142">
        <f aca="true" t="shared" si="72" ref="E371:K371">E372+E375+E378+E384</f>
        <v>26915</v>
      </c>
      <c r="F371" s="142">
        <f t="shared" si="72"/>
        <v>25850</v>
      </c>
      <c r="G371" s="142">
        <f t="shared" si="72"/>
        <v>22350</v>
      </c>
      <c r="H371" s="142">
        <f t="shared" si="72"/>
        <v>22350</v>
      </c>
      <c r="I371" s="142">
        <f t="shared" si="72"/>
        <v>32350</v>
      </c>
      <c r="J371" s="142">
        <f t="shared" si="72"/>
        <v>32350</v>
      </c>
      <c r="K371" s="142">
        <f t="shared" si="72"/>
        <v>32350</v>
      </c>
      <c r="L371" s="204"/>
    </row>
    <row r="372" spans="1:12" ht="15">
      <c r="A372" s="15"/>
      <c r="B372" s="12">
        <v>633</v>
      </c>
      <c r="C372" s="12" t="s">
        <v>125</v>
      </c>
      <c r="D372" s="104">
        <f aca="true" t="shared" si="73" ref="D372:K372">SUM(D373:D374)</f>
        <v>7728</v>
      </c>
      <c r="E372" s="104">
        <f t="shared" si="73"/>
        <v>3661</v>
      </c>
      <c r="F372" s="104">
        <f t="shared" si="73"/>
        <v>5000</v>
      </c>
      <c r="G372" s="104">
        <f t="shared" si="73"/>
        <v>5000</v>
      </c>
      <c r="H372" s="104">
        <f t="shared" si="73"/>
        <v>5000</v>
      </c>
      <c r="I372" s="104">
        <f t="shared" si="73"/>
        <v>10000</v>
      </c>
      <c r="J372" s="104">
        <f t="shared" si="73"/>
        <v>10000</v>
      </c>
      <c r="K372" s="104">
        <f t="shared" si="73"/>
        <v>10000</v>
      </c>
      <c r="L372" s="204"/>
    </row>
    <row r="373" spans="1:12" ht="14.25">
      <c r="A373" s="15"/>
      <c r="B373" s="41">
        <v>633013</v>
      </c>
      <c r="C373" s="41" t="s">
        <v>89</v>
      </c>
      <c r="D373" s="106">
        <v>4020</v>
      </c>
      <c r="E373" s="106"/>
      <c r="F373" s="106">
        <v>0</v>
      </c>
      <c r="G373" s="106"/>
      <c r="H373" s="106"/>
      <c r="I373" s="106"/>
      <c r="J373" s="106"/>
      <c r="K373" s="106"/>
      <c r="L373" s="204"/>
    </row>
    <row r="374" spans="1:12" ht="14.25">
      <c r="A374" s="15"/>
      <c r="B374" s="203">
        <v>633016</v>
      </c>
      <c r="C374" s="203" t="s">
        <v>500</v>
      </c>
      <c r="D374" s="211">
        <v>3708</v>
      </c>
      <c r="E374" s="106">
        <v>3661</v>
      </c>
      <c r="F374" s="106">
        <v>5000</v>
      </c>
      <c r="G374" s="106">
        <v>5000</v>
      </c>
      <c r="H374" s="106">
        <v>5000</v>
      </c>
      <c r="I374" s="106">
        <v>10000</v>
      </c>
      <c r="J374" s="106">
        <v>10000</v>
      </c>
      <c r="K374" s="106">
        <v>10000</v>
      </c>
      <c r="L374" s="204"/>
    </row>
    <row r="375" spans="1:13" ht="15">
      <c r="A375" s="15"/>
      <c r="B375" s="12">
        <v>635</v>
      </c>
      <c r="C375" s="12" t="s">
        <v>126</v>
      </c>
      <c r="D375" s="104">
        <f>SUM(D376:D377)</f>
        <v>0</v>
      </c>
      <c r="E375" s="104">
        <f aca="true" t="shared" si="74" ref="E375:K375">SUM(E376:E377)</f>
        <v>0</v>
      </c>
      <c r="F375" s="104">
        <f t="shared" si="74"/>
        <v>350</v>
      </c>
      <c r="G375" s="104">
        <f t="shared" si="74"/>
        <v>350</v>
      </c>
      <c r="H375" s="104">
        <f t="shared" si="74"/>
        <v>350</v>
      </c>
      <c r="I375" s="104">
        <f t="shared" si="74"/>
        <v>350</v>
      </c>
      <c r="J375" s="104">
        <f t="shared" si="74"/>
        <v>350</v>
      </c>
      <c r="K375" s="104">
        <f t="shared" si="74"/>
        <v>350</v>
      </c>
      <c r="M375" s="196"/>
    </row>
    <row r="376" spans="1:13" ht="14.25">
      <c r="A376" s="15"/>
      <c r="B376" s="15">
        <v>635004</v>
      </c>
      <c r="C376" s="15" t="s">
        <v>479</v>
      </c>
      <c r="D376" s="106">
        <v>0</v>
      </c>
      <c r="E376" s="106"/>
      <c r="F376" s="106">
        <v>350</v>
      </c>
      <c r="G376" s="106">
        <v>350</v>
      </c>
      <c r="H376" s="106">
        <v>350</v>
      </c>
      <c r="I376" s="106">
        <v>350</v>
      </c>
      <c r="J376" s="106">
        <v>350</v>
      </c>
      <c r="K376" s="106">
        <v>350</v>
      </c>
      <c r="M376" s="196"/>
    </row>
    <row r="377" spans="1:13" ht="14.25">
      <c r="A377" s="15"/>
      <c r="B377" s="15"/>
      <c r="C377" s="15"/>
      <c r="D377" s="106"/>
      <c r="E377" s="106"/>
      <c r="F377" s="106"/>
      <c r="G377" s="106"/>
      <c r="H377" s="106"/>
      <c r="I377" s="106"/>
      <c r="J377" s="106"/>
      <c r="K377" s="106"/>
      <c r="M377" s="196"/>
    </row>
    <row r="378" spans="1:13" ht="15">
      <c r="A378" s="15"/>
      <c r="B378" s="34">
        <v>637</v>
      </c>
      <c r="C378" s="34" t="s">
        <v>104</v>
      </c>
      <c r="D378" s="104">
        <f aca="true" t="shared" si="75" ref="D378:K378">SUM(D379:D383)</f>
        <v>24006</v>
      </c>
      <c r="E378" s="104">
        <f t="shared" si="75"/>
        <v>23254</v>
      </c>
      <c r="F378" s="104">
        <f t="shared" si="75"/>
        <v>19500</v>
      </c>
      <c r="G378" s="104">
        <f t="shared" si="75"/>
        <v>16000</v>
      </c>
      <c r="H378" s="104">
        <f t="shared" si="75"/>
        <v>16000</v>
      </c>
      <c r="I378" s="104">
        <f t="shared" si="75"/>
        <v>21000</v>
      </c>
      <c r="J378" s="104">
        <f t="shared" si="75"/>
        <v>21000</v>
      </c>
      <c r="K378" s="104">
        <f t="shared" si="75"/>
        <v>21000</v>
      </c>
      <c r="M378" s="196"/>
    </row>
    <row r="379" spans="1:13" ht="14.25">
      <c r="A379" s="15"/>
      <c r="B379" s="15">
        <v>637001</v>
      </c>
      <c r="C379" s="15" t="s">
        <v>480</v>
      </c>
      <c r="D379" s="106"/>
      <c r="E379" s="106"/>
      <c r="F379" s="106"/>
      <c r="G379" s="106"/>
      <c r="H379" s="106"/>
      <c r="I379" s="106"/>
      <c r="J379" s="106"/>
      <c r="K379" s="106"/>
      <c r="M379" s="196"/>
    </row>
    <row r="380" spans="1:13" ht="14.25">
      <c r="A380" s="15"/>
      <c r="B380" s="15">
        <v>637003</v>
      </c>
      <c r="C380" s="15" t="s">
        <v>483</v>
      </c>
      <c r="D380" s="106">
        <v>10666</v>
      </c>
      <c r="E380" s="106">
        <v>14151</v>
      </c>
      <c r="F380" s="106">
        <v>5000</v>
      </c>
      <c r="G380" s="106">
        <v>5000</v>
      </c>
      <c r="H380" s="106">
        <v>5000</v>
      </c>
      <c r="I380" s="106">
        <v>10000</v>
      </c>
      <c r="J380" s="106">
        <v>10000</v>
      </c>
      <c r="K380" s="106">
        <v>10000</v>
      </c>
      <c r="M380" s="196"/>
    </row>
    <row r="381" spans="1:13" ht="14.25">
      <c r="A381" s="15"/>
      <c r="B381" s="15">
        <v>637004</v>
      </c>
      <c r="C381" s="15" t="s">
        <v>181</v>
      </c>
      <c r="D381" s="106">
        <v>7085</v>
      </c>
      <c r="E381" s="106"/>
      <c r="F381" s="106"/>
      <c r="G381" s="106"/>
      <c r="H381" s="106"/>
      <c r="I381" s="106"/>
      <c r="J381" s="106"/>
      <c r="K381" s="106"/>
      <c r="M381" s="196"/>
    </row>
    <row r="382" spans="1:13" ht="14.25">
      <c r="A382" s="15"/>
      <c r="B382" s="15">
        <v>637004</v>
      </c>
      <c r="C382" s="15" t="s">
        <v>506</v>
      </c>
      <c r="D382" s="106">
        <v>6255</v>
      </c>
      <c r="E382" s="106">
        <v>9103</v>
      </c>
      <c r="F382" s="106">
        <v>10000</v>
      </c>
      <c r="G382" s="106">
        <v>10000</v>
      </c>
      <c r="H382" s="106">
        <v>10000</v>
      </c>
      <c r="I382" s="106">
        <v>10000</v>
      </c>
      <c r="J382" s="106">
        <v>10000</v>
      </c>
      <c r="K382" s="106">
        <v>10000</v>
      </c>
      <c r="M382" s="196"/>
    </row>
    <row r="383" spans="1:13" ht="14.25">
      <c r="A383" s="15"/>
      <c r="B383" s="15">
        <v>637027</v>
      </c>
      <c r="C383" s="15" t="s">
        <v>507</v>
      </c>
      <c r="D383" s="106">
        <v>0</v>
      </c>
      <c r="E383" s="106"/>
      <c r="F383" s="106">
        <v>4500</v>
      </c>
      <c r="G383" s="106">
        <v>1000</v>
      </c>
      <c r="H383" s="106">
        <v>1000</v>
      </c>
      <c r="I383" s="106">
        <v>1000</v>
      </c>
      <c r="J383" s="106">
        <v>1000</v>
      </c>
      <c r="K383" s="106">
        <v>1000</v>
      </c>
      <c r="M383" s="196"/>
    </row>
    <row r="384" spans="1:13" ht="15">
      <c r="A384" s="15"/>
      <c r="B384" s="34">
        <v>642</v>
      </c>
      <c r="C384" s="34" t="s">
        <v>372</v>
      </c>
      <c r="D384" s="106"/>
      <c r="E384" s="106"/>
      <c r="F384" s="104">
        <f aca="true" t="shared" si="76" ref="F384:K384">SUM(F385)</f>
        <v>1000</v>
      </c>
      <c r="G384" s="104">
        <f t="shared" si="76"/>
        <v>1000</v>
      </c>
      <c r="H384" s="104">
        <f t="shared" si="76"/>
        <v>1000</v>
      </c>
      <c r="I384" s="104">
        <f t="shared" si="76"/>
        <v>1000</v>
      </c>
      <c r="J384" s="104">
        <f t="shared" si="76"/>
        <v>1000</v>
      </c>
      <c r="K384" s="104">
        <f t="shared" si="76"/>
        <v>1000</v>
      </c>
      <c r="M384" s="196"/>
    </row>
    <row r="385" spans="1:13" ht="14.25">
      <c r="A385" s="15"/>
      <c r="B385" s="15">
        <v>642002</v>
      </c>
      <c r="C385" s="15" t="s">
        <v>484</v>
      </c>
      <c r="D385" s="106"/>
      <c r="E385" s="106"/>
      <c r="F385" s="106">
        <v>1000</v>
      </c>
      <c r="G385" s="106">
        <v>1000</v>
      </c>
      <c r="H385" s="106">
        <v>1000</v>
      </c>
      <c r="I385" s="106">
        <v>1000</v>
      </c>
      <c r="J385" s="106">
        <v>1000</v>
      </c>
      <c r="K385" s="106">
        <v>1000</v>
      </c>
      <c r="M385" s="196"/>
    </row>
    <row r="386" spans="1:11" ht="15">
      <c r="A386" s="15"/>
      <c r="B386" s="34"/>
      <c r="C386" s="34"/>
      <c r="D386" s="104"/>
      <c r="E386" s="104"/>
      <c r="F386" s="104"/>
      <c r="G386" s="104"/>
      <c r="H386" s="104"/>
      <c r="I386" s="104"/>
      <c r="J386" s="104"/>
      <c r="K386" s="104"/>
    </row>
    <row r="387" spans="1:11" ht="15">
      <c r="A387" s="38"/>
      <c r="B387" s="83"/>
      <c r="C387" s="83"/>
      <c r="D387" s="137"/>
      <c r="E387" s="137"/>
      <c r="F387" s="137"/>
      <c r="G387" s="137"/>
      <c r="H387" s="137"/>
      <c r="I387" s="122"/>
      <c r="J387" s="122"/>
      <c r="K387" s="122"/>
    </row>
    <row r="388" spans="1:11" ht="14.25">
      <c r="A388" s="30"/>
      <c r="B388" s="30"/>
      <c r="C388" s="30"/>
      <c r="D388" s="116"/>
      <c r="E388" s="116"/>
      <c r="F388" s="116"/>
      <c r="G388" s="116"/>
      <c r="H388" s="116"/>
      <c r="I388" s="116"/>
      <c r="J388" s="116"/>
      <c r="K388" s="116"/>
    </row>
    <row r="389" spans="1:11" ht="12.75">
      <c r="A389" s="90"/>
      <c r="B389" s="90" t="s">
        <v>59</v>
      </c>
      <c r="C389" s="90"/>
      <c r="D389" s="181" t="s">
        <v>1</v>
      </c>
      <c r="E389" s="181" t="s">
        <v>1</v>
      </c>
      <c r="F389" s="181" t="s">
        <v>420</v>
      </c>
      <c r="G389" s="181" t="s">
        <v>430</v>
      </c>
      <c r="H389" s="183" t="s">
        <v>318</v>
      </c>
      <c r="I389" s="183" t="s">
        <v>3</v>
      </c>
      <c r="J389" s="181" t="s">
        <v>3</v>
      </c>
      <c r="K389" s="181" t="s">
        <v>3</v>
      </c>
    </row>
    <row r="390" spans="1:11" ht="12.75">
      <c r="A390" s="33"/>
      <c r="B390" s="33"/>
      <c r="C390" s="33"/>
      <c r="D390" s="182">
        <v>2015</v>
      </c>
      <c r="E390" s="182">
        <v>2016</v>
      </c>
      <c r="F390" s="182">
        <v>2017</v>
      </c>
      <c r="G390" s="182" t="s">
        <v>431</v>
      </c>
      <c r="H390" s="182" t="s">
        <v>511</v>
      </c>
      <c r="I390" s="182">
        <v>2018</v>
      </c>
      <c r="J390" s="182">
        <v>2019</v>
      </c>
      <c r="K390" s="182">
        <v>2020</v>
      </c>
    </row>
    <row r="391" spans="1:11" ht="15">
      <c r="A391" s="19"/>
      <c r="B391" s="19" t="s">
        <v>211</v>
      </c>
      <c r="C391" s="19" t="s">
        <v>213</v>
      </c>
      <c r="D391" s="150">
        <f aca="true" t="shared" si="77" ref="D391:K391">D392+D397+D405+D410+D415+D417</f>
        <v>21789</v>
      </c>
      <c r="E391" s="150">
        <f>E392+E397+E405+E410+E415+E417+E420</f>
        <v>19474</v>
      </c>
      <c r="F391" s="150">
        <f>F392+F397+F405+F410+F415+F417+F420</f>
        <v>19318</v>
      </c>
      <c r="G391" s="150">
        <f>G392+G397+G405+G410+G415+G417+G420</f>
        <v>19318</v>
      </c>
      <c r="H391" s="150">
        <f t="shared" si="77"/>
        <v>18428</v>
      </c>
      <c r="I391" s="150">
        <f t="shared" si="77"/>
        <v>18834</v>
      </c>
      <c r="J391" s="150">
        <f t="shared" si="77"/>
        <v>18794</v>
      </c>
      <c r="K391" s="150">
        <f t="shared" si="77"/>
        <v>19377</v>
      </c>
    </row>
    <row r="392" spans="1:11" ht="15">
      <c r="A392" s="11">
        <v>41</v>
      </c>
      <c r="B392" s="11">
        <v>610</v>
      </c>
      <c r="C392" s="11" t="s">
        <v>61</v>
      </c>
      <c r="D392" s="152">
        <f aca="true" t="shared" si="78" ref="D392:K392">SUM(D393:D396)</f>
        <v>9337</v>
      </c>
      <c r="E392" s="152">
        <f t="shared" si="78"/>
        <v>9230</v>
      </c>
      <c r="F392" s="152">
        <f t="shared" si="78"/>
        <v>10005</v>
      </c>
      <c r="G392" s="152">
        <f t="shared" si="78"/>
        <v>10005</v>
      </c>
      <c r="H392" s="152">
        <f t="shared" si="78"/>
        <v>10005</v>
      </c>
      <c r="I392" s="152">
        <f t="shared" si="78"/>
        <v>10380</v>
      </c>
      <c r="J392" s="152">
        <f t="shared" si="78"/>
        <v>10795</v>
      </c>
      <c r="K392" s="152">
        <f t="shared" si="78"/>
        <v>11227</v>
      </c>
    </row>
    <row r="393" spans="1:11" ht="14.25" outlineLevel="1">
      <c r="A393" s="15">
        <v>41</v>
      </c>
      <c r="B393" s="15">
        <v>611</v>
      </c>
      <c r="C393" s="15" t="s">
        <v>62</v>
      </c>
      <c r="D393" s="106">
        <v>6201</v>
      </c>
      <c r="E393" s="106">
        <v>6687</v>
      </c>
      <c r="F393" s="106">
        <v>10005</v>
      </c>
      <c r="G393" s="106">
        <v>10005</v>
      </c>
      <c r="H393" s="106">
        <v>10005</v>
      </c>
      <c r="I393" s="106">
        <v>10380</v>
      </c>
      <c r="J393" s="106">
        <v>10795</v>
      </c>
      <c r="K393" s="106">
        <v>11227</v>
      </c>
    </row>
    <row r="394" spans="1:11" ht="14.25" outlineLevel="1">
      <c r="A394" s="15">
        <v>41</v>
      </c>
      <c r="B394" s="15">
        <v>612</v>
      </c>
      <c r="C394" s="15" t="s">
        <v>63</v>
      </c>
      <c r="D394" s="106">
        <v>463</v>
      </c>
      <c r="E394" s="106">
        <v>439</v>
      </c>
      <c r="F394" s="106"/>
      <c r="G394" s="106"/>
      <c r="H394" s="106"/>
      <c r="I394" s="106"/>
      <c r="J394" s="106"/>
      <c r="K394" s="106"/>
    </row>
    <row r="395" spans="1:11" ht="14.25" outlineLevel="1">
      <c r="A395" s="15">
        <v>41</v>
      </c>
      <c r="B395" s="15">
        <v>614</v>
      </c>
      <c r="C395" s="15" t="s">
        <v>65</v>
      </c>
      <c r="D395" s="106">
        <v>1745</v>
      </c>
      <c r="E395" s="106">
        <v>1687</v>
      </c>
      <c r="F395" s="106"/>
      <c r="G395" s="106"/>
      <c r="H395" s="106"/>
      <c r="I395" s="106"/>
      <c r="J395" s="106"/>
      <c r="K395" s="106"/>
    </row>
    <row r="396" spans="1:11" ht="14.25" outlineLevel="1">
      <c r="A396" s="15">
        <v>41</v>
      </c>
      <c r="B396" s="15">
        <v>615</v>
      </c>
      <c r="C396" s="15" t="s">
        <v>66</v>
      </c>
      <c r="D396" s="106">
        <v>928</v>
      </c>
      <c r="E396" s="106">
        <v>417</v>
      </c>
      <c r="F396" s="106"/>
      <c r="G396" s="106"/>
      <c r="H396" s="106"/>
      <c r="I396" s="106"/>
      <c r="J396" s="106"/>
      <c r="K396" s="106"/>
    </row>
    <row r="397" spans="1:11" ht="15">
      <c r="A397" s="12">
        <v>41</v>
      </c>
      <c r="B397" s="12">
        <v>620</v>
      </c>
      <c r="C397" s="12" t="s">
        <v>67</v>
      </c>
      <c r="D397" s="133">
        <f aca="true" t="shared" si="79" ref="D397:K397">SUM(D398:D404)</f>
        <v>3053</v>
      </c>
      <c r="E397" s="133">
        <f t="shared" si="79"/>
        <v>3157</v>
      </c>
      <c r="F397" s="133">
        <f>SUM(F398:F404)</f>
        <v>3497</v>
      </c>
      <c r="G397" s="133">
        <f>SUM(G398:G404)</f>
        <v>3497</v>
      </c>
      <c r="H397" s="133">
        <f>SUM(H398:H404)</f>
        <v>3497</v>
      </c>
      <c r="I397" s="133">
        <f>SUM(I398:I404)</f>
        <v>3628</v>
      </c>
      <c r="J397" s="133">
        <f t="shared" si="79"/>
        <v>3773</v>
      </c>
      <c r="K397" s="133">
        <f t="shared" si="79"/>
        <v>3924</v>
      </c>
    </row>
    <row r="398" spans="1:11" ht="14.25" outlineLevel="1">
      <c r="A398" s="15">
        <v>41</v>
      </c>
      <c r="B398" s="15" t="s">
        <v>68</v>
      </c>
      <c r="C398" s="15" t="s">
        <v>69</v>
      </c>
      <c r="D398" s="106">
        <v>924</v>
      </c>
      <c r="E398" s="106">
        <v>943</v>
      </c>
      <c r="F398" s="106">
        <v>1001</v>
      </c>
      <c r="G398" s="106">
        <v>1001</v>
      </c>
      <c r="H398" s="106">
        <v>1001</v>
      </c>
      <c r="I398" s="106">
        <v>3628</v>
      </c>
      <c r="J398" s="106">
        <v>3773</v>
      </c>
      <c r="K398" s="106">
        <v>3924</v>
      </c>
    </row>
    <row r="399" spans="1:11" ht="14.25" outlineLevel="1">
      <c r="A399" s="15">
        <v>41</v>
      </c>
      <c r="B399" s="15">
        <v>625001</v>
      </c>
      <c r="C399" s="15" t="s">
        <v>142</v>
      </c>
      <c r="D399" s="106">
        <v>129</v>
      </c>
      <c r="E399" s="106">
        <v>130</v>
      </c>
      <c r="F399" s="106">
        <v>140</v>
      </c>
      <c r="G399" s="106">
        <v>140</v>
      </c>
      <c r="H399" s="106">
        <v>140</v>
      </c>
      <c r="I399" s="106"/>
      <c r="J399" s="106"/>
      <c r="K399" s="106"/>
    </row>
    <row r="400" spans="1:11" ht="14.25" outlineLevel="1">
      <c r="A400" s="15">
        <v>41</v>
      </c>
      <c r="B400" s="15">
        <v>625002</v>
      </c>
      <c r="C400" s="15" t="s">
        <v>71</v>
      </c>
      <c r="D400" s="106">
        <v>1373</v>
      </c>
      <c r="E400" s="106">
        <v>1460</v>
      </c>
      <c r="F400" s="106">
        <v>1401</v>
      </c>
      <c r="G400" s="106">
        <v>1401</v>
      </c>
      <c r="H400" s="106">
        <v>1401</v>
      </c>
      <c r="I400" s="106"/>
      <c r="J400" s="106"/>
      <c r="K400" s="106"/>
    </row>
    <row r="401" spans="1:11" ht="14.25" outlineLevel="1">
      <c r="A401" s="15">
        <v>41</v>
      </c>
      <c r="B401" s="15">
        <v>625003</v>
      </c>
      <c r="C401" s="15" t="s">
        <v>72</v>
      </c>
      <c r="D401" s="106">
        <v>78</v>
      </c>
      <c r="E401" s="106">
        <v>73</v>
      </c>
      <c r="F401" s="106">
        <v>80</v>
      </c>
      <c r="G401" s="106">
        <v>80</v>
      </c>
      <c r="H401" s="106">
        <v>80</v>
      </c>
      <c r="I401" s="106">
        <v>0</v>
      </c>
      <c r="J401" s="106"/>
      <c r="K401" s="106"/>
    </row>
    <row r="402" spans="1:11" ht="14.25" outlineLevel="1">
      <c r="A402" s="15">
        <v>41</v>
      </c>
      <c r="B402" s="15">
        <v>625004</v>
      </c>
      <c r="C402" s="15" t="s">
        <v>73</v>
      </c>
      <c r="D402" s="106">
        <v>57</v>
      </c>
      <c r="E402" s="106">
        <v>61</v>
      </c>
      <c r="F402" s="106">
        <v>300</v>
      </c>
      <c r="G402" s="106">
        <v>300</v>
      </c>
      <c r="H402" s="106">
        <v>300</v>
      </c>
      <c r="I402" s="106"/>
      <c r="J402" s="106"/>
      <c r="K402" s="106"/>
    </row>
    <row r="403" spans="1:11" ht="14.25" outlineLevel="1">
      <c r="A403" s="15">
        <v>41</v>
      </c>
      <c r="B403" s="15">
        <v>625005</v>
      </c>
      <c r="C403" s="15" t="s">
        <v>74</v>
      </c>
      <c r="D403" s="106">
        <v>26</v>
      </c>
      <c r="E403" s="106">
        <v>24</v>
      </c>
      <c r="F403" s="106">
        <v>100</v>
      </c>
      <c r="G403" s="106">
        <v>100</v>
      </c>
      <c r="H403" s="106">
        <v>100</v>
      </c>
      <c r="I403" s="106"/>
      <c r="J403" s="106"/>
      <c r="K403" s="106"/>
    </row>
    <row r="404" spans="1:11" ht="14.25" outlineLevel="1">
      <c r="A404" s="15">
        <v>41</v>
      </c>
      <c r="B404" s="15">
        <v>625007</v>
      </c>
      <c r="C404" s="15" t="s">
        <v>122</v>
      </c>
      <c r="D404" s="106">
        <v>466</v>
      </c>
      <c r="E404" s="106">
        <v>466</v>
      </c>
      <c r="F404" s="106">
        <v>475</v>
      </c>
      <c r="G404" s="106">
        <v>475</v>
      </c>
      <c r="H404" s="106">
        <v>475</v>
      </c>
      <c r="I404" s="106"/>
      <c r="J404" s="106"/>
      <c r="K404" s="106"/>
    </row>
    <row r="405" spans="1:11" ht="15">
      <c r="A405" s="12">
        <v>41</v>
      </c>
      <c r="B405" s="12">
        <v>632</v>
      </c>
      <c r="C405" s="12" t="s">
        <v>80</v>
      </c>
      <c r="D405" s="133">
        <f aca="true" t="shared" si="80" ref="D405:J405">SUM(D406:D409)</f>
        <v>6379</v>
      </c>
      <c r="E405" s="133">
        <f t="shared" si="80"/>
        <v>3384</v>
      </c>
      <c r="F405" s="133">
        <f>SUM(F406:F409)</f>
        <v>600</v>
      </c>
      <c r="G405" s="133">
        <f>SUM(G406:G409)</f>
        <v>600</v>
      </c>
      <c r="H405" s="133">
        <f>SUM(H406:H409)</f>
        <v>600</v>
      </c>
      <c r="I405" s="133">
        <f>SUM(I406:I409)</f>
        <v>900</v>
      </c>
      <c r="J405" s="133">
        <f t="shared" si="80"/>
        <v>0</v>
      </c>
      <c r="K405" s="133"/>
    </row>
    <row r="406" spans="1:11" ht="14.25" outlineLevel="1">
      <c r="A406" s="15">
        <v>41</v>
      </c>
      <c r="B406" s="15">
        <v>632001</v>
      </c>
      <c r="C406" s="15" t="s">
        <v>203</v>
      </c>
      <c r="D406" s="106">
        <v>1792</v>
      </c>
      <c r="E406" s="106">
        <v>2622</v>
      </c>
      <c r="F406" s="106"/>
      <c r="G406" s="106"/>
      <c r="H406" s="106"/>
      <c r="I406" s="106"/>
      <c r="J406" s="106"/>
      <c r="K406" s="106"/>
    </row>
    <row r="407" spans="1:11" ht="14.25" outlineLevel="1">
      <c r="A407" s="15">
        <v>41</v>
      </c>
      <c r="B407" s="15">
        <v>632001</v>
      </c>
      <c r="C407" s="15" t="s">
        <v>204</v>
      </c>
      <c r="D407" s="106">
        <v>3688</v>
      </c>
      <c r="E407" s="106"/>
      <c r="F407" s="106"/>
      <c r="G407" s="106"/>
      <c r="H407" s="106"/>
      <c r="I407" s="106"/>
      <c r="J407" s="106"/>
      <c r="K407" s="106"/>
    </row>
    <row r="408" spans="1:11" ht="14.25" outlineLevel="1">
      <c r="A408" s="15">
        <v>41</v>
      </c>
      <c r="B408" s="15">
        <v>6320014</v>
      </c>
      <c r="C408" s="15" t="s">
        <v>465</v>
      </c>
      <c r="D408" s="106">
        <v>371</v>
      </c>
      <c r="E408" s="106">
        <v>100</v>
      </c>
      <c r="F408" s="106"/>
      <c r="G408" s="106"/>
      <c r="H408" s="106"/>
      <c r="I408" s="106">
        <v>300</v>
      </c>
      <c r="J408" s="106"/>
      <c r="K408" s="106"/>
    </row>
    <row r="409" spans="1:11" ht="14.25" outlineLevel="1">
      <c r="A409" s="15">
        <v>41</v>
      </c>
      <c r="B409" s="15">
        <v>632003</v>
      </c>
      <c r="C409" s="15" t="s">
        <v>206</v>
      </c>
      <c r="D409" s="106">
        <v>528</v>
      </c>
      <c r="E409" s="106">
        <v>662</v>
      </c>
      <c r="F409" s="106">
        <v>600</v>
      </c>
      <c r="G409" s="106">
        <v>600</v>
      </c>
      <c r="H409" s="106">
        <v>600</v>
      </c>
      <c r="I409" s="106">
        <v>600</v>
      </c>
      <c r="J409" s="106">
        <v>0</v>
      </c>
      <c r="K409" s="106">
        <v>0</v>
      </c>
    </row>
    <row r="410" spans="1:11" ht="15">
      <c r="A410" s="12">
        <v>41</v>
      </c>
      <c r="B410" s="12">
        <v>633</v>
      </c>
      <c r="C410" s="12" t="s">
        <v>125</v>
      </c>
      <c r="D410" s="133">
        <f aca="true" t="shared" si="81" ref="D410:K410">SUM(D411:D414)</f>
        <v>1178</v>
      </c>
      <c r="E410" s="133">
        <f t="shared" si="81"/>
        <v>1848</v>
      </c>
      <c r="F410" s="133">
        <f t="shared" si="81"/>
        <v>2150</v>
      </c>
      <c r="G410" s="133">
        <f t="shared" si="81"/>
        <v>2150</v>
      </c>
      <c r="H410" s="133">
        <f t="shared" si="81"/>
        <v>1350</v>
      </c>
      <c r="I410" s="133">
        <f t="shared" si="81"/>
        <v>950</v>
      </c>
      <c r="J410" s="133">
        <f t="shared" si="81"/>
        <v>1250</v>
      </c>
      <c r="K410" s="133">
        <f t="shared" si="81"/>
        <v>1250</v>
      </c>
    </row>
    <row r="411" spans="1:11" ht="15">
      <c r="A411" s="15">
        <v>41</v>
      </c>
      <c r="B411" s="15">
        <v>633001</v>
      </c>
      <c r="C411" s="15" t="s">
        <v>86</v>
      </c>
      <c r="D411" s="106">
        <v>508</v>
      </c>
      <c r="E411" s="106">
        <v>1175</v>
      </c>
      <c r="F411" s="106">
        <v>1300</v>
      </c>
      <c r="G411" s="106">
        <v>1300</v>
      </c>
      <c r="H411" s="106">
        <v>500</v>
      </c>
      <c r="I411" s="104">
        <v>100</v>
      </c>
      <c r="J411" s="106">
        <v>200</v>
      </c>
      <c r="K411" s="106">
        <v>200</v>
      </c>
    </row>
    <row r="412" spans="1:11" ht="14.25">
      <c r="A412" s="15">
        <v>41</v>
      </c>
      <c r="B412" s="15">
        <v>633004</v>
      </c>
      <c r="C412" s="15" t="s">
        <v>207</v>
      </c>
      <c r="D412" s="106">
        <v>33</v>
      </c>
      <c r="E412" s="106">
        <v>182</v>
      </c>
      <c r="F412" s="106">
        <v>500</v>
      </c>
      <c r="G412" s="106">
        <v>500</v>
      </c>
      <c r="H412" s="106">
        <v>500</v>
      </c>
      <c r="I412" s="106">
        <v>500</v>
      </c>
      <c r="J412" s="106">
        <v>500</v>
      </c>
      <c r="K412" s="106">
        <v>500</v>
      </c>
    </row>
    <row r="413" spans="1:11" ht="14.25">
      <c r="A413" s="15">
        <v>41</v>
      </c>
      <c r="B413" s="15">
        <v>633009</v>
      </c>
      <c r="C413" s="15" t="s">
        <v>214</v>
      </c>
      <c r="D413" s="106">
        <v>420</v>
      </c>
      <c r="E413" s="106">
        <v>411</v>
      </c>
      <c r="F413" s="106">
        <v>100</v>
      </c>
      <c r="G413" s="106">
        <v>100</v>
      </c>
      <c r="H413" s="106">
        <v>100</v>
      </c>
      <c r="I413" s="106">
        <v>100</v>
      </c>
      <c r="J413" s="106">
        <v>200</v>
      </c>
      <c r="K413" s="106">
        <v>200</v>
      </c>
    </row>
    <row r="414" spans="1:11" ht="14.25">
      <c r="A414" s="15">
        <v>41</v>
      </c>
      <c r="B414" s="15">
        <v>633006</v>
      </c>
      <c r="C414" s="15" t="s">
        <v>208</v>
      </c>
      <c r="D414" s="106">
        <v>217</v>
      </c>
      <c r="E414" s="106">
        <v>80</v>
      </c>
      <c r="F414" s="106">
        <v>250</v>
      </c>
      <c r="G414" s="106">
        <v>250</v>
      </c>
      <c r="H414" s="106">
        <v>250</v>
      </c>
      <c r="I414" s="106">
        <v>250</v>
      </c>
      <c r="J414" s="106">
        <v>350</v>
      </c>
      <c r="K414" s="106">
        <v>350</v>
      </c>
    </row>
    <row r="415" spans="1:11" ht="15">
      <c r="A415" s="12">
        <v>41</v>
      </c>
      <c r="B415" s="12">
        <v>634</v>
      </c>
      <c r="C415" s="12" t="s">
        <v>91</v>
      </c>
      <c r="D415" s="133">
        <f aca="true" t="shared" si="82" ref="D415:K415">SUM(D416)</f>
        <v>1380</v>
      </c>
      <c r="E415" s="133">
        <f t="shared" si="82"/>
        <v>1330</v>
      </c>
      <c r="F415" s="133">
        <f t="shared" si="82"/>
        <v>2000</v>
      </c>
      <c r="G415" s="133">
        <f t="shared" si="82"/>
        <v>2000</v>
      </c>
      <c r="H415" s="133">
        <f t="shared" si="82"/>
        <v>2000</v>
      </c>
      <c r="I415" s="133">
        <f t="shared" si="82"/>
        <v>2000</v>
      </c>
      <c r="J415" s="133">
        <f t="shared" si="82"/>
        <v>2000</v>
      </c>
      <c r="K415" s="133">
        <f t="shared" si="82"/>
        <v>2000</v>
      </c>
    </row>
    <row r="416" spans="1:11" ht="14.25">
      <c r="A416" s="15">
        <v>41</v>
      </c>
      <c r="B416" s="15">
        <v>634004</v>
      </c>
      <c r="C416" s="15" t="s">
        <v>215</v>
      </c>
      <c r="D416" s="106">
        <v>1380</v>
      </c>
      <c r="E416" s="106">
        <v>1330</v>
      </c>
      <c r="F416" s="106">
        <v>2000</v>
      </c>
      <c r="G416" s="106">
        <v>2000</v>
      </c>
      <c r="H416" s="106">
        <v>2000</v>
      </c>
      <c r="I416" s="106">
        <v>2000</v>
      </c>
      <c r="J416" s="106">
        <v>2000</v>
      </c>
      <c r="K416" s="106">
        <v>2000</v>
      </c>
    </row>
    <row r="417" spans="1:11" ht="15">
      <c r="A417" s="12">
        <v>41</v>
      </c>
      <c r="B417" s="12">
        <v>637</v>
      </c>
      <c r="C417" s="12" t="s">
        <v>104</v>
      </c>
      <c r="D417" s="104">
        <f aca="true" t="shared" si="83" ref="D417:I417">SUM(D418:D419)</f>
        <v>462</v>
      </c>
      <c r="E417" s="104">
        <f t="shared" si="83"/>
        <v>435</v>
      </c>
      <c r="F417" s="104">
        <f t="shared" si="83"/>
        <v>976</v>
      </c>
      <c r="G417" s="104">
        <f t="shared" si="83"/>
        <v>976</v>
      </c>
      <c r="H417" s="104">
        <f t="shared" si="83"/>
        <v>976</v>
      </c>
      <c r="I417" s="104">
        <f t="shared" si="83"/>
        <v>976</v>
      </c>
      <c r="J417" s="104">
        <f>SUM(J418:J420)</f>
        <v>976</v>
      </c>
      <c r="K417" s="104">
        <f>SUM(K418:K420)</f>
        <v>976</v>
      </c>
    </row>
    <row r="418" spans="1:11" ht="14.25">
      <c r="A418" s="15">
        <v>41</v>
      </c>
      <c r="B418" s="15">
        <v>637005</v>
      </c>
      <c r="C418" s="15" t="s">
        <v>209</v>
      </c>
      <c r="D418" s="106">
        <v>62</v>
      </c>
      <c r="E418" s="106"/>
      <c r="F418" s="106">
        <v>166</v>
      </c>
      <c r="G418" s="106">
        <v>166</v>
      </c>
      <c r="H418" s="106">
        <v>166</v>
      </c>
      <c r="I418" s="106">
        <v>166</v>
      </c>
      <c r="J418" s="106">
        <v>166</v>
      </c>
      <c r="K418" s="106">
        <v>166</v>
      </c>
    </row>
    <row r="419" spans="1:11" ht="14.25">
      <c r="A419" s="15">
        <v>41</v>
      </c>
      <c r="B419" s="15" t="s">
        <v>324</v>
      </c>
      <c r="C419" s="15" t="s">
        <v>210</v>
      </c>
      <c r="D419" s="106">
        <v>400</v>
      </c>
      <c r="E419" s="106">
        <v>435</v>
      </c>
      <c r="F419" s="106">
        <v>810</v>
      </c>
      <c r="G419" s="106">
        <v>810</v>
      </c>
      <c r="H419" s="106">
        <v>810</v>
      </c>
      <c r="I419" s="106">
        <v>810</v>
      </c>
      <c r="J419" s="106">
        <v>810</v>
      </c>
      <c r="K419" s="106">
        <v>810</v>
      </c>
    </row>
    <row r="420" spans="1:11" ht="15">
      <c r="A420" s="12">
        <v>41</v>
      </c>
      <c r="B420" s="12">
        <v>641</v>
      </c>
      <c r="C420" s="12" t="s">
        <v>216</v>
      </c>
      <c r="D420" s="106">
        <v>0</v>
      </c>
      <c r="E420" s="104">
        <v>90</v>
      </c>
      <c r="F420" s="104">
        <v>90</v>
      </c>
      <c r="G420" s="104">
        <v>90</v>
      </c>
      <c r="H420" s="106">
        <v>0</v>
      </c>
      <c r="I420" s="106">
        <v>0</v>
      </c>
      <c r="J420" s="106">
        <v>0</v>
      </c>
      <c r="K420" s="106">
        <v>0</v>
      </c>
    </row>
    <row r="421" spans="1:11" ht="14.25">
      <c r="A421" s="1"/>
      <c r="B421" s="1"/>
      <c r="C421" s="1"/>
      <c r="D421" s="116"/>
      <c r="E421" s="116"/>
      <c r="F421" s="116"/>
      <c r="G421" s="116"/>
      <c r="H421" s="116"/>
      <c r="I421" s="116"/>
      <c r="J421" s="116"/>
      <c r="K421" s="116"/>
    </row>
    <row r="422" spans="1:11" ht="14.25">
      <c r="A422" s="15"/>
      <c r="B422" s="15"/>
      <c r="C422" s="15"/>
      <c r="D422" s="106"/>
      <c r="E422" s="106"/>
      <c r="F422" s="106"/>
      <c r="G422" s="106"/>
      <c r="H422" s="106"/>
      <c r="I422" s="106"/>
      <c r="J422" s="106"/>
      <c r="K422" s="106"/>
    </row>
    <row r="423" spans="1:11" ht="12.75">
      <c r="A423" s="90"/>
      <c r="B423" s="90" t="s">
        <v>59</v>
      </c>
      <c r="C423" s="90"/>
      <c r="D423" s="181" t="s">
        <v>1</v>
      </c>
      <c r="E423" s="181" t="s">
        <v>42</v>
      </c>
      <c r="F423" s="181" t="s">
        <v>420</v>
      </c>
      <c r="G423" s="181" t="s">
        <v>430</v>
      </c>
      <c r="H423" s="183" t="s">
        <v>318</v>
      </c>
      <c r="I423" s="183" t="s">
        <v>3</v>
      </c>
      <c r="J423" s="181" t="s">
        <v>3</v>
      </c>
      <c r="K423" s="181" t="s">
        <v>3</v>
      </c>
    </row>
    <row r="424" spans="1:11" ht="12.75">
      <c r="A424" s="33"/>
      <c r="B424" s="33"/>
      <c r="C424" s="33"/>
      <c r="D424" s="182">
        <v>2015</v>
      </c>
      <c r="E424" s="182">
        <v>2016</v>
      </c>
      <c r="F424" s="182">
        <v>2017</v>
      </c>
      <c r="G424" s="182" t="s">
        <v>431</v>
      </c>
      <c r="H424" s="182" t="s">
        <v>511</v>
      </c>
      <c r="I424" s="182">
        <v>2018</v>
      </c>
      <c r="J424" s="182">
        <v>2019</v>
      </c>
      <c r="K424" s="182">
        <v>2020</v>
      </c>
    </row>
    <row r="425" spans="1:11" ht="15">
      <c r="A425" s="19"/>
      <c r="B425" s="19" t="s">
        <v>217</v>
      </c>
      <c r="C425" s="19" t="s">
        <v>385</v>
      </c>
      <c r="D425" s="117">
        <f>D426+D428</f>
        <v>0</v>
      </c>
      <c r="E425" s="117">
        <f>SUM(E426+E428)</f>
        <v>0</v>
      </c>
      <c r="F425" s="117">
        <f aca="true" t="shared" si="84" ref="F425:K425">F426+F428</f>
        <v>1500</v>
      </c>
      <c r="G425" s="117">
        <f t="shared" si="84"/>
        <v>1500</v>
      </c>
      <c r="H425" s="117">
        <f t="shared" si="84"/>
        <v>1500</v>
      </c>
      <c r="I425" s="117">
        <f>I426+I428</f>
        <v>2000</v>
      </c>
      <c r="J425" s="117">
        <f t="shared" si="84"/>
        <v>1500</v>
      </c>
      <c r="K425" s="117">
        <f t="shared" si="84"/>
        <v>1500</v>
      </c>
    </row>
    <row r="426" spans="1:11" ht="15">
      <c r="A426" s="12">
        <v>41</v>
      </c>
      <c r="B426" s="12">
        <v>635</v>
      </c>
      <c r="C426" s="12" t="s">
        <v>126</v>
      </c>
      <c r="D426" s="133">
        <f aca="true" t="shared" si="85" ref="D426:K426">SUM(D427)</f>
        <v>0</v>
      </c>
      <c r="E426" s="133">
        <f t="shared" si="85"/>
        <v>0</v>
      </c>
      <c r="F426" s="133">
        <f t="shared" si="85"/>
        <v>1000</v>
      </c>
      <c r="G426" s="133">
        <f t="shared" si="85"/>
        <v>1000</v>
      </c>
      <c r="H426" s="133">
        <f t="shared" si="85"/>
        <v>1000</v>
      </c>
      <c r="I426" s="133">
        <f t="shared" si="85"/>
        <v>1000</v>
      </c>
      <c r="J426" s="133">
        <f t="shared" si="85"/>
        <v>1000</v>
      </c>
      <c r="K426" s="133">
        <f t="shared" si="85"/>
        <v>1000</v>
      </c>
    </row>
    <row r="427" spans="1:11" ht="14.25">
      <c r="A427" s="15">
        <v>41</v>
      </c>
      <c r="B427" s="15">
        <v>635004</v>
      </c>
      <c r="C427" s="15" t="s">
        <v>218</v>
      </c>
      <c r="D427" s="106">
        <v>0</v>
      </c>
      <c r="E427" s="106">
        <v>0</v>
      </c>
      <c r="F427" s="106">
        <v>1000</v>
      </c>
      <c r="G427" s="106">
        <v>1000</v>
      </c>
      <c r="H427" s="106">
        <v>1000</v>
      </c>
      <c r="I427" s="106">
        <v>1000</v>
      </c>
      <c r="J427" s="106">
        <v>1000</v>
      </c>
      <c r="K427" s="106">
        <v>1000</v>
      </c>
    </row>
    <row r="428" spans="1:11" ht="15">
      <c r="A428" s="12">
        <v>41</v>
      </c>
      <c r="B428" s="12">
        <v>637</v>
      </c>
      <c r="C428" s="12" t="s">
        <v>104</v>
      </c>
      <c r="D428" s="133">
        <f aca="true" t="shared" si="86" ref="D428:K428">SUM(D429)</f>
        <v>0</v>
      </c>
      <c r="E428" s="133">
        <f t="shared" si="86"/>
        <v>0</v>
      </c>
      <c r="F428" s="133">
        <f t="shared" si="86"/>
        <v>500</v>
      </c>
      <c r="G428" s="133">
        <f t="shared" si="86"/>
        <v>500</v>
      </c>
      <c r="H428" s="133">
        <f t="shared" si="86"/>
        <v>500</v>
      </c>
      <c r="I428" s="133">
        <f t="shared" si="86"/>
        <v>1000</v>
      </c>
      <c r="J428" s="133">
        <f t="shared" si="86"/>
        <v>500</v>
      </c>
      <c r="K428" s="133">
        <f t="shared" si="86"/>
        <v>500</v>
      </c>
    </row>
    <row r="429" spans="1:11" ht="14.25">
      <c r="A429" s="15">
        <v>41</v>
      </c>
      <c r="B429" s="15">
        <v>637004</v>
      </c>
      <c r="C429" s="15" t="s">
        <v>181</v>
      </c>
      <c r="D429" s="106">
        <v>0</v>
      </c>
      <c r="E429" s="106">
        <v>0</v>
      </c>
      <c r="F429" s="106">
        <v>500</v>
      </c>
      <c r="G429" s="106">
        <v>500</v>
      </c>
      <c r="H429" s="106">
        <v>500</v>
      </c>
      <c r="I429" s="106">
        <v>1000</v>
      </c>
      <c r="J429" s="106">
        <v>500</v>
      </c>
      <c r="K429" s="106">
        <v>500</v>
      </c>
    </row>
    <row r="430" spans="1:11" ht="14.25">
      <c r="A430" s="15"/>
      <c r="B430" s="15"/>
      <c r="C430" s="15"/>
      <c r="D430" s="157"/>
      <c r="E430" s="157"/>
      <c r="F430" s="108"/>
      <c r="G430" s="108"/>
      <c r="H430" s="108"/>
      <c r="I430" s="108"/>
      <c r="J430" s="108"/>
      <c r="K430" s="108"/>
    </row>
    <row r="431" spans="1:11" ht="12.75">
      <c r="A431" s="90"/>
      <c r="B431" s="90" t="s">
        <v>59</v>
      </c>
      <c r="C431" s="174"/>
      <c r="D431" s="184" t="s">
        <v>1</v>
      </c>
      <c r="E431" s="181" t="s">
        <v>42</v>
      </c>
      <c r="F431" s="181" t="s">
        <v>420</v>
      </c>
      <c r="G431" s="181" t="s">
        <v>430</v>
      </c>
      <c r="H431" s="183" t="s">
        <v>318</v>
      </c>
      <c r="I431" s="183" t="s">
        <v>3</v>
      </c>
      <c r="J431" s="181" t="s">
        <v>3</v>
      </c>
      <c r="K431" s="181" t="s">
        <v>3</v>
      </c>
    </row>
    <row r="432" spans="1:11" ht="12.75">
      <c r="A432" s="33"/>
      <c r="B432" s="33"/>
      <c r="C432" s="175"/>
      <c r="D432" s="185">
        <v>2015</v>
      </c>
      <c r="E432" s="182">
        <v>2016</v>
      </c>
      <c r="F432" s="182">
        <v>2017</v>
      </c>
      <c r="G432" s="182" t="s">
        <v>431</v>
      </c>
      <c r="H432" s="182" t="s">
        <v>511</v>
      </c>
      <c r="I432" s="182">
        <v>2018</v>
      </c>
      <c r="J432" s="182">
        <v>2019</v>
      </c>
      <c r="K432" s="182">
        <v>2020</v>
      </c>
    </row>
    <row r="433" spans="1:11" ht="15">
      <c r="A433" s="19"/>
      <c r="B433" s="19" t="s">
        <v>219</v>
      </c>
      <c r="C433" s="19" t="s">
        <v>220</v>
      </c>
      <c r="D433" s="150">
        <f aca="true" t="shared" si="87" ref="D433:K433">D434+D438</f>
        <v>13561</v>
      </c>
      <c r="E433" s="150">
        <f t="shared" si="87"/>
        <v>12690</v>
      </c>
      <c r="F433" s="153">
        <f>F434+F438</f>
        <v>24000</v>
      </c>
      <c r="G433" s="153">
        <f>G434+G438</f>
        <v>24000</v>
      </c>
      <c r="H433" s="153">
        <f>H434+H438</f>
        <v>19000</v>
      </c>
      <c r="I433" s="153">
        <f>I434+I438</f>
        <v>21000</v>
      </c>
      <c r="J433" s="153">
        <f t="shared" si="87"/>
        <v>23000</v>
      </c>
      <c r="K433" s="153">
        <f t="shared" si="87"/>
        <v>23000</v>
      </c>
    </row>
    <row r="434" spans="1:11" ht="15">
      <c r="A434" s="12">
        <v>41</v>
      </c>
      <c r="B434" s="12">
        <v>633</v>
      </c>
      <c r="C434" s="12" t="s">
        <v>125</v>
      </c>
      <c r="D434" s="133">
        <f aca="true" t="shared" si="88" ref="D434:K434">SUM(D435:D437)</f>
        <v>2780</v>
      </c>
      <c r="E434" s="133">
        <f t="shared" si="88"/>
        <v>2694</v>
      </c>
      <c r="F434" s="133">
        <f t="shared" si="88"/>
        <v>4000</v>
      </c>
      <c r="G434" s="133">
        <f t="shared" si="88"/>
        <v>4000</v>
      </c>
      <c r="H434" s="133">
        <f t="shared" si="88"/>
        <v>4000</v>
      </c>
      <c r="I434" s="133">
        <f t="shared" si="88"/>
        <v>4000</v>
      </c>
      <c r="J434" s="133">
        <f t="shared" si="88"/>
        <v>4000</v>
      </c>
      <c r="K434" s="133">
        <f t="shared" si="88"/>
        <v>4000</v>
      </c>
    </row>
    <row r="435" spans="1:11" ht="14.25">
      <c r="A435" s="15">
        <v>41</v>
      </c>
      <c r="B435" s="15">
        <v>633001</v>
      </c>
      <c r="C435" s="15" t="s">
        <v>86</v>
      </c>
      <c r="D435" s="154"/>
      <c r="E435" s="154"/>
      <c r="F435" s="154">
        <v>1000</v>
      </c>
      <c r="G435" s="154">
        <v>1000</v>
      </c>
      <c r="H435" s="154">
        <v>1000</v>
      </c>
      <c r="I435" s="154">
        <v>1000</v>
      </c>
      <c r="J435" s="154">
        <v>1000</v>
      </c>
      <c r="K435" s="154">
        <v>1000</v>
      </c>
    </row>
    <row r="436" spans="1:11" ht="14.25">
      <c r="A436" s="15">
        <v>41</v>
      </c>
      <c r="B436" s="15">
        <v>633006</v>
      </c>
      <c r="C436" s="15" t="s">
        <v>169</v>
      </c>
      <c r="D436" s="154">
        <v>2127</v>
      </c>
      <c r="E436" s="154">
        <v>2660</v>
      </c>
      <c r="F436" s="154">
        <v>2000</v>
      </c>
      <c r="G436" s="154">
        <v>2000</v>
      </c>
      <c r="H436" s="154">
        <v>2000</v>
      </c>
      <c r="I436" s="154">
        <v>2000</v>
      </c>
      <c r="J436" s="154">
        <v>2000</v>
      </c>
      <c r="K436" s="154">
        <v>2000</v>
      </c>
    </row>
    <row r="437" spans="1:11" ht="14.25">
      <c r="A437" s="15">
        <v>41</v>
      </c>
      <c r="B437" s="15">
        <v>633009</v>
      </c>
      <c r="C437" s="15" t="s">
        <v>221</v>
      </c>
      <c r="D437" s="154">
        <v>653</v>
      </c>
      <c r="E437" s="154">
        <v>34</v>
      </c>
      <c r="F437" s="154">
        <v>1000</v>
      </c>
      <c r="G437" s="154">
        <v>1000</v>
      </c>
      <c r="H437" s="154">
        <v>1000</v>
      </c>
      <c r="I437" s="154">
        <v>1000</v>
      </c>
      <c r="J437" s="154">
        <v>1000</v>
      </c>
      <c r="K437" s="154">
        <v>1000</v>
      </c>
    </row>
    <row r="438" spans="1:11" ht="15">
      <c r="A438" s="12">
        <v>41</v>
      </c>
      <c r="B438" s="12">
        <v>637</v>
      </c>
      <c r="C438" s="12" t="s">
        <v>104</v>
      </c>
      <c r="D438" s="133">
        <f aca="true" t="shared" si="89" ref="D438:K438">SUM(D439)</f>
        <v>10781</v>
      </c>
      <c r="E438" s="133">
        <f t="shared" si="89"/>
        <v>9996</v>
      </c>
      <c r="F438" s="133">
        <f t="shared" si="89"/>
        <v>20000</v>
      </c>
      <c r="G438" s="133">
        <f t="shared" si="89"/>
        <v>20000</v>
      </c>
      <c r="H438" s="133">
        <f t="shared" si="89"/>
        <v>15000</v>
      </c>
      <c r="I438" s="133">
        <f t="shared" si="89"/>
        <v>17000</v>
      </c>
      <c r="J438" s="133">
        <f t="shared" si="89"/>
        <v>19000</v>
      </c>
      <c r="K438" s="133">
        <f t="shared" si="89"/>
        <v>19000</v>
      </c>
    </row>
    <row r="439" spans="1:11" ht="14.25">
      <c r="A439" s="15">
        <v>41</v>
      </c>
      <c r="B439" s="15" t="s">
        <v>292</v>
      </c>
      <c r="C439" s="15" t="s">
        <v>222</v>
      </c>
      <c r="D439" s="155">
        <v>10781</v>
      </c>
      <c r="E439" s="155">
        <v>9996</v>
      </c>
      <c r="F439" s="155">
        <v>20000</v>
      </c>
      <c r="G439" s="155">
        <v>20000</v>
      </c>
      <c r="H439" s="155">
        <v>15000</v>
      </c>
      <c r="I439" s="154">
        <v>17000</v>
      </c>
      <c r="J439" s="155">
        <v>19000</v>
      </c>
      <c r="K439" s="155">
        <v>19000</v>
      </c>
    </row>
    <row r="440" spans="1:11" ht="14.25">
      <c r="A440" s="38"/>
      <c r="B440" s="38"/>
      <c r="C440" s="38"/>
      <c r="D440" s="156"/>
      <c r="E440" s="156"/>
      <c r="F440" s="156"/>
      <c r="G440" s="156"/>
      <c r="H440" s="156"/>
      <c r="I440" s="156"/>
      <c r="J440" s="156"/>
      <c r="K440" s="156"/>
    </row>
    <row r="441" spans="1:11" ht="12.75">
      <c r="A441" s="90"/>
      <c r="B441" s="90" t="s">
        <v>59</v>
      </c>
      <c r="C441" s="90"/>
      <c r="D441" s="181" t="s">
        <v>1</v>
      </c>
      <c r="E441" s="181" t="s">
        <v>42</v>
      </c>
      <c r="F441" s="181" t="s">
        <v>420</v>
      </c>
      <c r="G441" s="181" t="s">
        <v>430</v>
      </c>
      <c r="H441" s="183" t="s">
        <v>318</v>
      </c>
      <c r="I441" s="183" t="s">
        <v>3</v>
      </c>
      <c r="J441" s="181" t="s">
        <v>3</v>
      </c>
      <c r="K441" s="181" t="s">
        <v>3</v>
      </c>
    </row>
    <row r="442" spans="1:11" ht="12.75">
      <c r="A442" s="33"/>
      <c r="B442" s="33"/>
      <c r="C442" s="33"/>
      <c r="D442" s="182">
        <v>2015</v>
      </c>
      <c r="E442" s="182">
        <v>2016</v>
      </c>
      <c r="F442" s="182">
        <v>2017</v>
      </c>
      <c r="G442" s="182" t="s">
        <v>431</v>
      </c>
      <c r="H442" s="182" t="s">
        <v>511</v>
      </c>
      <c r="I442" s="182">
        <v>2018</v>
      </c>
      <c r="J442" s="182">
        <v>2019</v>
      </c>
      <c r="K442" s="182">
        <v>2020</v>
      </c>
    </row>
    <row r="443" spans="1:11" ht="15">
      <c r="A443" s="19"/>
      <c r="B443" s="19" t="s">
        <v>382</v>
      </c>
      <c r="C443" s="19" t="s">
        <v>383</v>
      </c>
      <c r="D443" s="153">
        <f aca="true" t="shared" si="90" ref="D443:K443">D444+D447+D452+D454+D456+D461</f>
        <v>0</v>
      </c>
      <c r="E443" s="153">
        <f t="shared" si="90"/>
        <v>0</v>
      </c>
      <c r="F443" s="153">
        <f t="shared" si="90"/>
        <v>48933</v>
      </c>
      <c r="G443" s="153">
        <f t="shared" si="90"/>
        <v>48933</v>
      </c>
      <c r="H443" s="153">
        <f t="shared" si="90"/>
        <v>48933</v>
      </c>
      <c r="I443" s="153">
        <f t="shared" si="90"/>
        <v>66046</v>
      </c>
      <c r="J443" s="153">
        <f t="shared" si="90"/>
        <v>67969</v>
      </c>
      <c r="K443" s="153">
        <f t="shared" si="90"/>
        <v>69761</v>
      </c>
    </row>
    <row r="444" spans="1:11" ht="15">
      <c r="A444" s="12">
        <v>41</v>
      </c>
      <c r="B444" s="12">
        <v>610</v>
      </c>
      <c r="C444" s="12" t="s">
        <v>61</v>
      </c>
      <c r="D444" s="153">
        <f aca="true" t="shared" si="91" ref="D444:K444">SUM(D445:D446)</f>
        <v>0</v>
      </c>
      <c r="E444" s="153">
        <f t="shared" si="91"/>
        <v>0</v>
      </c>
      <c r="F444" s="153">
        <f t="shared" si="91"/>
        <v>33813</v>
      </c>
      <c r="G444" s="153">
        <f t="shared" si="91"/>
        <v>33813</v>
      </c>
      <c r="H444" s="153">
        <f t="shared" si="91"/>
        <v>33813</v>
      </c>
      <c r="I444" s="153">
        <f t="shared" si="91"/>
        <v>43076</v>
      </c>
      <c r="J444" s="153">
        <f t="shared" si="91"/>
        <v>44799</v>
      </c>
      <c r="K444" s="153">
        <f t="shared" si="91"/>
        <v>46591</v>
      </c>
    </row>
    <row r="445" spans="1:11" ht="14.25">
      <c r="A445" s="194"/>
      <c r="B445" s="15">
        <v>611</v>
      </c>
      <c r="C445" s="15" t="s">
        <v>487</v>
      </c>
      <c r="D445" s="106"/>
      <c r="E445" s="106"/>
      <c r="F445" s="106">
        <f>33408*75%</f>
        <v>25056</v>
      </c>
      <c r="G445" s="106">
        <f>33408*75%</f>
        <v>25056</v>
      </c>
      <c r="H445" s="106">
        <v>25056</v>
      </c>
      <c r="I445" s="106">
        <v>31920</v>
      </c>
      <c r="J445" s="106">
        <v>33197</v>
      </c>
      <c r="K445" s="106">
        <v>34525</v>
      </c>
    </row>
    <row r="446" spans="1:11" ht="14.25">
      <c r="A446" s="15">
        <v>41</v>
      </c>
      <c r="B446" s="15">
        <v>620</v>
      </c>
      <c r="C446" s="15" t="s">
        <v>67</v>
      </c>
      <c r="D446" s="106"/>
      <c r="E446" s="106"/>
      <c r="F446" s="106">
        <f>11676*75%</f>
        <v>8757</v>
      </c>
      <c r="G446" s="106">
        <f>11676*75%</f>
        <v>8757</v>
      </c>
      <c r="H446" s="106">
        <v>8757</v>
      </c>
      <c r="I446" s="106">
        <v>11156</v>
      </c>
      <c r="J446" s="106">
        <v>11602</v>
      </c>
      <c r="K446" s="106">
        <v>12066</v>
      </c>
    </row>
    <row r="447" spans="1:11" ht="15">
      <c r="A447" s="12">
        <v>41</v>
      </c>
      <c r="B447" s="12">
        <v>632</v>
      </c>
      <c r="C447" s="12" t="s">
        <v>80</v>
      </c>
      <c r="D447" s="114"/>
      <c r="E447" s="114"/>
      <c r="F447" s="114">
        <f aca="true" t="shared" si="92" ref="F447:K447">SUM(F448:F451)</f>
        <v>7860</v>
      </c>
      <c r="G447" s="114">
        <f t="shared" si="92"/>
        <v>7860</v>
      </c>
      <c r="H447" s="114">
        <f t="shared" si="92"/>
        <v>7860</v>
      </c>
      <c r="I447" s="114">
        <f t="shared" si="92"/>
        <v>7860</v>
      </c>
      <c r="J447" s="114">
        <f t="shared" si="92"/>
        <v>7860</v>
      </c>
      <c r="K447" s="114">
        <f t="shared" si="92"/>
        <v>7860</v>
      </c>
    </row>
    <row r="448" spans="1:11" ht="14.25">
      <c r="A448" s="15">
        <v>41</v>
      </c>
      <c r="B448" s="15">
        <v>632001</v>
      </c>
      <c r="C448" s="15" t="s">
        <v>391</v>
      </c>
      <c r="D448" s="112"/>
      <c r="E448" s="112"/>
      <c r="F448" s="112">
        <v>2400</v>
      </c>
      <c r="G448" s="112">
        <v>2400</v>
      </c>
      <c r="H448" s="112">
        <v>2400</v>
      </c>
      <c r="I448" s="112">
        <v>2400</v>
      </c>
      <c r="J448" s="112">
        <v>2400</v>
      </c>
      <c r="K448" s="112">
        <v>2400</v>
      </c>
    </row>
    <row r="449" spans="1:11" ht="14.25">
      <c r="A449" s="15">
        <v>41</v>
      </c>
      <c r="B449" s="15">
        <v>632001</v>
      </c>
      <c r="C449" s="15" t="s">
        <v>204</v>
      </c>
      <c r="D449" s="112"/>
      <c r="E449" s="112"/>
      <c r="F449" s="112">
        <v>4200</v>
      </c>
      <c r="G449" s="112">
        <v>4200</v>
      </c>
      <c r="H449" s="112">
        <v>4200</v>
      </c>
      <c r="I449" s="112">
        <v>4200</v>
      </c>
      <c r="J449" s="112">
        <v>4200</v>
      </c>
      <c r="K449" s="112">
        <v>4200</v>
      </c>
    </row>
    <row r="450" spans="1:11" ht="14.25">
      <c r="A450" s="15">
        <v>41</v>
      </c>
      <c r="B450" s="15">
        <v>632002</v>
      </c>
      <c r="C450" s="15" t="s">
        <v>83</v>
      </c>
      <c r="D450" s="112"/>
      <c r="E450" s="112"/>
      <c r="F450" s="112">
        <v>180</v>
      </c>
      <c r="G450" s="112">
        <v>180</v>
      </c>
      <c r="H450" s="112">
        <v>180</v>
      </c>
      <c r="I450" s="112">
        <v>180</v>
      </c>
      <c r="J450" s="112">
        <v>180</v>
      </c>
      <c r="K450" s="112">
        <v>180</v>
      </c>
    </row>
    <row r="451" spans="1:11" ht="14.25">
      <c r="A451" s="15">
        <v>41</v>
      </c>
      <c r="B451" s="15">
        <v>632003</v>
      </c>
      <c r="C451" s="15" t="s">
        <v>395</v>
      </c>
      <c r="D451" s="112"/>
      <c r="E451" s="112"/>
      <c r="F451" s="112">
        <f>960+120</f>
        <v>1080</v>
      </c>
      <c r="G451" s="112">
        <f>960+120</f>
        <v>1080</v>
      </c>
      <c r="H451" s="112">
        <v>1080</v>
      </c>
      <c r="I451" s="112">
        <v>1080</v>
      </c>
      <c r="J451" s="112">
        <f>960+120</f>
        <v>1080</v>
      </c>
      <c r="K451" s="112">
        <f>960+120</f>
        <v>1080</v>
      </c>
    </row>
    <row r="452" spans="1:11" ht="15">
      <c r="A452" s="12"/>
      <c r="B452" s="12">
        <v>633</v>
      </c>
      <c r="C452" s="12" t="s">
        <v>85</v>
      </c>
      <c r="D452" s="114"/>
      <c r="E452" s="114"/>
      <c r="F452" s="114">
        <f aca="true" t="shared" si="93" ref="F452:K452">SUM(F453)</f>
        <v>3900</v>
      </c>
      <c r="G452" s="114">
        <f t="shared" si="93"/>
        <v>3900</v>
      </c>
      <c r="H452" s="114">
        <f t="shared" si="93"/>
        <v>3900</v>
      </c>
      <c r="I452" s="114">
        <f t="shared" si="93"/>
        <v>7500</v>
      </c>
      <c r="J452" s="114">
        <f t="shared" si="93"/>
        <v>8000</v>
      </c>
      <c r="K452" s="114">
        <f t="shared" si="93"/>
        <v>8000</v>
      </c>
    </row>
    <row r="453" spans="1:11" ht="14.25">
      <c r="A453" s="15">
        <v>41</v>
      </c>
      <c r="B453" s="15">
        <v>633006</v>
      </c>
      <c r="C453" s="15" t="s">
        <v>88</v>
      </c>
      <c r="D453" s="112"/>
      <c r="E453" s="112"/>
      <c r="F453" s="112">
        <f>1800+1500+600</f>
        <v>3900</v>
      </c>
      <c r="G453" s="112">
        <f>1800+1500+600</f>
        <v>3900</v>
      </c>
      <c r="H453" s="112">
        <v>3900</v>
      </c>
      <c r="I453" s="112">
        <v>7500</v>
      </c>
      <c r="J453" s="112">
        <v>8000</v>
      </c>
      <c r="K453" s="112">
        <v>8000</v>
      </c>
    </row>
    <row r="454" spans="1:11" ht="15">
      <c r="A454" s="12">
        <v>41</v>
      </c>
      <c r="B454" s="12">
        <v>635</v>
      </c>
      <c r="C454" s="12" t="s">
        <v>126</v>
      </c>
      <c r="D454" s="114"/>
      <c r="E454" s="114"/>
      <c r="F454" s="114">
        <f aca="true" t="shared" si="94" ref="F454:K454">SUM(F455)</f>
        <v>500</v>
      </c>
      <c r="G454" s="114">
        <f t="shared" si="94"/>
        <v>500</v>
      </c>
      <c r="H454" s="114">
        <f t="shared" si="94"/>
        <v>500</v>
      </c>
      <c r="I454" s="114">
        <f t="shared" si="94"/>
        <v>500</v>
      </c>
      <c r="J454" s="114">
        <f t="shared" si="94"/>
        <v>500</v>
      </c>
      <c r="K454" s="114">
        <f t="shared" si="94"/>
        <v>500</v>
      </c>
    </row>
    <row r="455" spans="1:11" ht="14.25">
      <c r="A455" s="15">
        <v>41</v>
      </c>
      <c r="B455" s="15">
        <v>635006</v>
      </c>
      <c r="C455" s="15" t="s">
        <v>199</v>
      </c>
      <c r="D455" s="112"/>
      <c r="E455" s="112"/>
      <c r="F455" s="112">
        <v>500</v>
      </c>
      <c r="G455" s="112">
        <v>500</v>
      </c>
      <c r="H455" s="112">
        <v>500</v>
      </c>
      <c r="I455" s="112">
        <v>500</v>
      </c>
      <c r="J455" s="112">
        <v>500</v>
      </c>
      <c r="K455" s="112">
        <v>500</v>
      </c>
    </row>
    <row r="456" spans="1:11" ht="15">
      <c r="A456" s="12">
        <v>41</v>
      </c>
      <c r="B456" s="12">
        <v>637</v>
      </c>
      <c r="C456" s="12" t="s">
        <v>104</v>
      </c>
      <c r="D456" s="114"/>
      <c r="E456" s="114"/>
      <c r="F456" s="114">
        <f>SUM(F457:F459)</f>
        <v>2060</v>
      </c>
      <c r="G456" s="114">
        <f>SUM(G457:G459)</f>
        <v>2060</v>
      </c>
      <c r="H456" s="114">
        <f>SUM(H457:H459)</f>
        <v>2060</v>
      </c>
      <c r="I456" s="114">
        <f>SUM(I457:I460)</f>
        <v>6310</v>
      </c>
      <c r="J456" s="114">
        <f>SUM(J457:J460)</f>
        <v>6010</v>
      </c>
      <c r="K456" s="114">
        <f>SUM(K457:K460)</f>
        <v>6010</v>
      </c>
    </row>
    <row r="457" spans="1:11" ht="14.25">
      <c r="A457" s="15">
        <v>41</v>
      </c>
      <c r="B457" s="15">
        <v>637005</v>
      </c>
      <c r="C457" s="15" t="s">
        <v>392</v>
      </c>
      <c r="D457" s="112"/>
      <c r="E457" s="112"/>
      <c r="F457" s="112">
        <f>1200+60</f>
        <v>1260</v>
      </c>
      <c r="G457" s="112">
        <f>1200+60</f>
        <v>1260</v>
      </c>
      <c r="H457" s="112">
        <v>1260</v>
      </c>
      <c r="I457" s="112">
        <v>500</v>
      </c>
      <c r="J457" s="112">
        <v>1000</v>
      </c>
      <c r="K457" s="112">
        <v>1000</v>
      </c>
    </row>
    <row r="458" spans="1:11" ht="14.25">
      <c r="A458" s="15">
        <v>41</v>
      </c>
      <c r="B458" s="15">
        <v>637001</v>
      </c>
      <c r="C458" s="15" t="s">
        <v>393</v>
      </c>
      <c r="D458" s="112"/>
      <c r="E458" s="112"/>
      <c r="F458" s="112">
        <v>500</v>
      </c>
      <c r="G458" s="112">
        <v>500</v>
      </c>
      <c r="H458" s="112">
        <v>500</v>
      </c>
      <c r="I458" s="112">
        <v>1300</v>
      </c>
      <c r="J458" s="112">
        <v>500</v>
      </c>
      <c r="K458" s="112">
        <v>500</v>
      </c>
    </row>
    <row r="459" spans="1:11" ht="14.25">
      <c r="A459" s="15">
        <v>41</v>
      </c>
      <c r="B459" s="15">
        <v>637015</v>
      </c>
      <c r="C459" s="15" t="s">
        <v>394</v>
      </c>
      <c r="D459" s="112"/>
      <c r="E459" s="112"/>
      <c r="F459" s="112">
        <v>300</v>
      </c>
      <c r="G459" s="112">
        <v>300</v>
      </c>
      <c r="H459" s="112">
        <v>300</v>
      </c>
      <c r="I459" s="112">
        <v>300</v>
      </c>
      <c r="J459" s="112">
        <v>300</v>
      </c>
      <c r="K459" s="112">
        <v>300</v>
      </c>
    </row>
    <row r="460" spans="1:11" ht="14.25">
      <c r="A460" s="15">
        <v>41</v>
      </c>
      <c r="B460" s="15">
        <v>637027</v>
      </c>
      <c r="C460" s="15" t="s">
        <v>466</v>
      </c>
      <c r="D460" s="112"/>
      <c r="E460" s="112"/>
      <c r="F460" s="112"/>
      <c r="G460" s="112"/>
      <c r="H460" s="112"/>
      <c r="I460" s="112">
        <v>4210</v>
      </c>
      <c r="J460" s="112">
        <v>4210</v>
      </c>
      <c r="K460" s="112">
        <v>4210</v>
      </c>
    </row>
    <row r="461" spans="1:11" ht="15">
      <c r="A461" s="12"/>
      <c r="B461" s="12">
        <v>641</v>
      </c>
      <c r="C461" s="12" t="s">
        <v>397</v>
      </c>
      <c r="D461" s="114"/>
      <c r="E461" s="114"/>
      <c r="F461" s="114">
        <f aca="true" t="shared" si="95" ref="F461:K461">SUM(F462)</f>
        <v>800</v>
      </c>
      <c r="G461" s="114">
        <f t="shared" si="95"/>
        <v>800</v>
      </c>
      <c r="H461" s="114">
        <f t="shared" si="95"/>
        <v>800</v>
      </c>
      <c r="I461" s="114">
        <f t="shared" si="95"/>
        <v>800</v>
      </c>
      <c r="J461" s="114">
        <f t="shared" si="95"/>
        <v>800</v>
      </c>
      <c r="K461" s="114">
        <f t="shared" si="95"/>
        <v>800</v>
      </c>
    </row>
    <row r="462" spans="1:11" ht="14.25">
      <c r="A462" s="15">
        <v>41</v>
      </c>
      <c r="B462" s="15">
        <v>641001</v>
      </c>
      <c r="C462" s="15" t="s">
        <v>396</v>
      </c>
      <c r="D462" s="112"/>
      <c r="E462" s="112"/>
      <c r="F462" s="112">
        <v>800</v>
      </c>
      <c r="G462" s="112">
        <v>800</v>
      </c>
      <c r="H462" s="112">
        <v>800</v>
      </c>
      <c r="I462" s="112">
        <v>800</v>
      </c>
      <c r="J462" s="112">
        <v>800</v>
      </c>
      <c r="K462" s="112">
        <v>800</v>
      </c>
    </row>
    <row r="463" spans="1:11" ht="14.25">
      <c r="A463" s="38"/>
      <c r="B463" s="38"/>
      <c r="C463" s="38"/>
      <c r="D463" s="156"/>
      <c r="E463" s="156"/>
      <c r="F463" s="156"/>
      <c r="G463" s="156"/>
      <c r="H463" s="156"/>
      <c r="I463" s="156"/>
      <c r="J463" s="156"/>
      <c r="K463" s="156"/>
    </row>
    <row r="464" spans="1:11" ht="12.75">
      <c r="A464" s="90"/>
      <c r="B464" s="90" t="s">
        <v>59</v>
      </c>
      <c r="C464" s="90"/>
      <c r="D464" s="181" t="s">
        <v>1</v>
      </c>
      <c r="E464" s="181" t="s">
        <v>42</v>
      </c>
      <c r="F464" s="181" t="s">
        <v>420</v>
      </c>
      <c r="G464" s="181" t="s">
        <v>430</v>
      </c>
      <c r="H464" s="183" t="s">
        <v>318</v>
      </c>
      <c r="I464" s="183" t="s">
        <v>3</v>
      </c>
      <c r="J464" s="181" t="s">
        <v>3</v>
      </c>
      <c r="K464" s="181" t="s">
        <v>3</v>
      </c>
    </row>
    <row r="465" spans="1:11" ht="12.75">
      <c r="A465" s="33"/>
      <c r="B465" s="33"/>
      <c r="C465" s="33"/>
      <c r="D465" s="182">
        <v>2015</v>
      </c>
      <c r="E465" s="182">
        <v>2016</v>
      </c>
      <c r="F465" s="182">
        <v>2017</v>
      </c>
      <c r="G465" s="182" t="s">
        <v>431</v>
      </c>
      <c r="H465" s="182" t="s">
        <v>511</v>
      </c>
      <c r="I465" s="182">
        <v>2018</v>
      </c>
      <c r="J465" s="182">
        <v>2019</v>
      </c>
      <c r="K465" s="182">
        <v>2020</v>
      </c>
    </row>
    <row r="466" spans="1:11" ht="15">
      <c r="A466" s="19"/>
      <c r="B466" s="19">
        <v>950</v>
      </c>
      <c r="C466" s="19" t="s">
        <v>327</v>
      </c>
      <c r="D466" s="153">
        <f>SUM(D467:D469)</f>
        <v>0</v>
      </c>
      <c r="E466" s="153"/>
      <c r="F466" s="153">
        <f aca="true" t="shared" si="96" ref="F466:K466">SUM(F467:F469)</f>
        <v>1000</v>
      </c>
      <c r="G466" s="153">
        <f t="shared" si="96"/>
        <v>1000</v>
      </c>
      <c r="H466" s="153">
        <f t="shared" si="96"/>
        <v>250</v>
      </c>
      <c r="I466" s="153">
        <f t="shared" si="96"/>
        <v>15250</v>
      </c>
      <c r="J466" s="153">
        <f t="shared" si="96"/>
        <v>16500</v>
      </c>
      <c r="K466" s="153">
        <f t="shared" si="96"/>
        <v>16500</v>
      </c>
    </row>
    <row r="467" spans="1:11" s="44" customFormat="1" ht="14.25">
      <c r="A467" s="16" t="s">
        <v>335</v>
      </c>
      <c r="B467" s="16">
        <v>635006</v>
      </c>
      <c r="C467" s="16" t="s">
        <v>224</v>
      </c>
      <c r="D467" s="106">
        <v>0</v>
      </c>
      <c r="E467" s="106"/>
      <c r="F467" s="106"/>
      <c r="G467" s="106"/>
      <c r="H467" s="106"/>
      <c r="I467" s="106"/>
      <c r="J467" s="106"/>
      <c r="K467" s="106"/>
    </row>
    <row r="468" spans="1:12" s="44" customFormat="1" ht="14.25">
      <c r="A468" s="16"/>
      <c r="B468" s="16">
        <v>630</v>
      </c>
      <c r="C468" s="16" t="s">
        <v>482</v>
      </c>
      <c r="D468" s="106"/>
      <c r="E468" s="106"/>
      <c r="F468" s="106"/>
      <c r="G468" s="106"/>
      <c r="H468" s="106"/>
      <c r="I468" s="106">
        <v>15000</v>
      </c>
      <c r="J468" s="106">
        <v>15000</v>
      </c>
      <c r="K468" s="106">
        <v>15000</v>
      </c>
      <c r="L468" s="201"/>
    </row>
    <row r="469" spans="1:11" s="44" customFormat="1" ht="14.25">
      <c r="A469" s="16">
        <v>41</v>
      </c>
      <c r="B469" s="16">
        <v>641006</v>
      </c>
      <c r="C469" s="16" t="s">
        <v>315</v>
      </c>
      <c r="D469" s="106">
        <v>0</v>
      </c>
      <c r="E469" s="106"/>
      <c r="F469" s="106">
        <v>1000</v>
      </c>
      <c r="G469" s="106">
        <v>1000</v>
      </c>
      <c r="H469" s="106">
        <v>250</v>
      </c>
      <c r="I469" s="106">
        <v>250</v>
      </c>
      <c r="J469" s="106">
        <v>1500</v>
      </c>
      <c r="K469" s="106">
        <v>1500</v>
      </c>
    </row>
    <row r="470" spans="1:11" ht="14.25">
      <c r="A470" s="2"/>
      <c r="B470" s="2"/>
      <c r="C470" s="2"/>
      <c r="D470" s="116"/>
      <c r="E470" s="116"/>
      <c r="F470" s="116"/>
      <c r="G470" s="116"/>
      <c r="H470" s="116"/>
      <c r="I470" s="116"/>
      <c r="J470" s="116"/>
      <c r="K470" s="116"/>
    </row>
    <row r="471" spans="1:11" ht="12.75">
      <c r="A471" s="90"/>
      <c r="B471" s="90" t="s">
        <v>59</v>
      </c>
      <c r="C471" s="90"/>
      <c r="D471" s="181" t="s">
        <v>1</v>
      </c>
      <c r="E471" s="181" t="s">
        <v>42</v>
      </c>
      <c r="F471" s="181" t="s">
        <v>420</v>
      </c>
      <c r="G471" s="181" t="s">
        <v>430</v>
      </c>
      <c r="H471" s="183" t="s">
        <v>318</v>
      </c>
      <c r="I471" s="183" t="s">
        <v>3</v>
      </c>
      <c r="J471" s="181" t="s">
        <v>3</v>
      </c>
      <c r="K471" s="181" t="s">
        <v>3</v>
      </c>
    </row>
    <row r="472" spans="1:11" ht="12.75">
      <c r="A472" s="33"/>
      <c r="B472" s="33"/>
      <c r="C472" s="33"/>
      <c r="D472" s="182">
        <v>2015</v>
      </c>
      <c r="E472" s="182">
        <v>2016</v>
      </c>
      <c r="F472" s="182">
        <v>2017</v>
      </c>
      <c r="G472" s="182" t="s">
        <v>431</v>
      </c>
      <c r="H472" s="182" t="s">
        <v>511</v>
      </c>
      <c r="I472" s="182">
        <v>2018</v>
      </c>
      <c r="J472" s="182">
        <v>2019</v>
      </c>
      <c r="K472" s="182">
        <v>2020</v>
      </c>
    </row>
    <row r="473" spans="1:11" ht="15">
      <c r="A473" s="19"/>
      <c r="B473" s="19" t="s">
        <v>328</v>
      </c>
      <c r="C473" s="19" t="s">
        <v>225</v>
      </c>
      <c r="D473" s="153">
        <f aca="true" t="shared" si="97" ref="D473:K473">SUM(D474)</f>
        <v>1182</v>
      </c>
      <c r="E473" s="153">
        <f t="shared" si="97"/>
        <v>1320</v>
      </c>
      <c r="F473" s="153">
        <f t="shared" si="97"/>
        <v>2000</v>
      </c>
      <c r="G473" s="153">
        <f t="shared" si="97"/>
        <v>2000</v>
      </c>
      <c r="H473" s="153">
        <f t="shared" si="97"/>
        <v>2000</v>
      </c>
      <c r="I473" s="153">
        <f t="shared" si="97"/>
        <v>2000</v>
      </c>
      <c r="J473" s="153">
        <f t="shared" si="97"/>
        <v>2000</v>
      </c>
      <c r="K473" s="153">
        <f t="shared" si="97"/>
        <v>2000</v>
      </c>
    </row>
    <row r="474" spans="1:11" ht="15">
      <c r="A474" s="12">
        <v>41</v>
      </c>
      <c r="B474" s="12">
        <v>641</v>
      </c>
      <c r="C474" s="12" t="s">
        <v>399</v>
      </c>
      <c r="D474" s="133">
        <f>SUM(D475:D475)</f>
        <v>1182</v>
      </c>
      <c r="E474" s="133">
        <f>SUM(E475)</f>
        <v>1320</v>
      </c>
      <c r="F474" s="133">
        <f aca="true" t="shared" si="98" ref="F474:K474">SUM(F475:F475)</f>
        <v>2000</v>
      </c>
      <c r="G474" s="133">
        <f t="shared" si="98"/>
        <v>2000</v>
      </c>
      <c r="H474" s="133">
        <f t="shared" si="98"/>
        <v>2000</v>
      </c>
      <c r="I474" s="133">
        <f t="shared" si="98"/>
        <v>2000</v>
      </c>
      <c r="J474" s="133">
        <f t="shared" si="98"/>
        <v>2000</v>
      </c>
      <c r="K474" s="133">
        <f t="shared" si="98"/>
        <v>2000</v>
      </c>
    </row>
    <row r="475" spans="1:11" ht="14.25">
      <c r="A475" s="15">
        <v>41</v>
      </c>
      <c r="B475" s="15">
        <v>641001</v>
      </c>
      <c r="C475" s="15" t="s">
        <v>290</v>
      </c>
      <c r="D475" s="106">
        <v>1182</v>
      </c>
      <c r="E475" s="106">
        <v>1320</v>
      </c>
      <c r="F475" s="106">
        <v>2000</v>
      </c>
      <c r="G475" s="106">
        <v>2000</v>
      </c>
      <c r="H475" s="106">
        <v>2000</v>
      </c>
      <c r="I475" s="106">
        <v>2000</v>
      </c>
      <c r="J475" s="106">
        <v>2000</v>
      </c>
      <c r="K475" s="106">
        <v>2000</v>
      </c>
    </row>
    <row r="476" spans="1:11" ht="14.25">
      <c r="A476" s="38"/>
      <c r="B476" s="38"/>
      <c r="C476" s="38"/>
      <c r="D476" s="116"/>
      <c r="E476" s="116"/>
      <c r="F476" s="116"/>
      <c r="G476" s="116"/>
      <c r="H476" s="116"/>
      <c r="I476" s="116"/>
      <c r="J476" s="116"/>
      <c r="K476" s="116"/>
    </row>
    <row r="477" spans="1:11" ht="12.75">
      <c r="A477" s="90"/>
      <c r="B477" s="90" t="s">
        <v>59</v>
      </c>
      <c r="C477" s="90"/>
      <c r="D477" s="181" t="s">
        <v>1</v>
      </c>
      <c r="E477" s="181" t="s">
        <v>42</v>
      </c>
      <c r="F477" s="181" t="s">
        <v>420</v>
      </c>
      <c r="G477" s="181" t="s">
        <v>430</v>
      </c>
      <c r="H477" s="183" t="s">
        <v>318</v>
      </c>
      <c r="I477" s="183" t="s">
        <v>3</v>
      </c>
      <c r="J477" s="181" t="s">
        <v>3</v>
      </c>
      <c r="K477" s="181" t="s">
        <v>3</v>
      </c>
    </row>
    <row r="478" spans="1:11" ht="12.75">
      <c r="A478" s="33"/>
      <c r="B478" s="33"/>
      <c r="C478" s="33"/>
      <c r="D478" s="182">
        <v>2015</v>
      </c>
      <c r="E478" s="182">
        <v>2016</v>
      </c>
      <c r="F478" s="182">
        <v>2017</v>
      </c>
      <c r="G478" s="182" t="s">
        <v>431</v>
      </c>
      <c r="H478" s="182" t="s">
        <v>511</v>
      </c>
      <c r="I478" s="182">
        <v>2018</v>
      </c>
      <c r="J478" s="182">
        <v>2019</v>
      </c>
      <c r="K478" s="182">
        <v>2020</v>
      </c>
    </row>
    <row r="479" spans="1:11" ht="15">
      <c r="A479" s="19"/>
      <c r="B479" s="19" t="s">
        <v>328</v>
      </c>
      <c r="C479" s="19" t="s">
        <v>226</v>
      </c>
      <c r="D479" s="117">
        <f>D480+D498</f>
        <v>97428</v>
      </c>
      <c r="E479" s="117">
        <f>E480+E498</f>
        <v>106272</v>
      </c>
      <c r="F479" s="117">
        <f>F480+F498</f>
        <v>106000</v>
      </c>
      <c r="G479" s="117">
        <f>G480+G482+G487+G496+G498</f>
        <v>147289</v>
      </c>
      <c r="H479" s="117">
        <f>H480+H482+H487+H496+H498</f>
        <v>116695</v>
      </c>
      <c r="I479" s="117">
        <f>I480+I482+I487+I496+I498</f>
        <v>147768</v>
      </c>
      <c r="J479" s="117">
        <f>J480+J482+J487+J496+J498</f>
        <v>155839</v>
      </c>
      <c r="K479" s="117">
        <f>K480+K482+K487+K496+K498</f>
        <v>166633</v>
      </c>
    </row>
    <row r="480" spans="1:11" ht="15">
      <c r="A480" s="12">
        <v>41</v>
      </c>
      <c r="B480" s="12">
        <v>637</v>
      </c>
      <c r="C480" s="12" t="s">
        <v>104</v>
      </c>
      <c r="D480" s="104">
        <f>SUM(D481)</f>
        <v>93764</v>
      </c>
      <c r="E480" s="104">
        <f>SUM(E481)</f>
        <v>100919</v>
      </c>
      <c r="F480" s="104">
        <f>SUM(F481)</f>
        <v>100000</v>
      </c>
      <c r="G480" s="104">
        <f>SUM(G481)</f>
        <v>20000</v>
      </c>
      <c r="H480" s="104">
        <f>SUM(H481)</f>
        <v>21500</v>
      </c>
      <c r="I480" s="104"/>
      <c r="J480" s="104">
        <f>SUM(J481)</f>
        <v>0</v>
      </c>
      <c r="K480" s="104">
        <f>SUM(K481)</f>
        <v>0</v>
      </c>
    </row>
    <row r="481" spans="1:11" ht="14.25">
      <c r="A481" s="15">
        <v>41</v>
      </c>
      <c r="B481" s="15">
        <v>637006</v>
      </c>
      <c r="C481" s="15" t="s">
        <v>227</v>
      </c>
      <c r="D481" s="106">
        <v>93764</v>
      </c>
      <c r="E481" s="106">
        <v>100919</v>
      </c>
      <c r="F481" s="106">
        <v>100000</v>
      </c>
      <c r="G481" s="106">
        <v>20000</v>
      </c>
      <c r="H481" s="106">
        <v>21500</v>
      </c>
      <c r="I481" s="106">
        <v>0</v>
      </c>
      <c r="J481" s="106">
        <v>0</v>
      </c>
      <c r="K481" s="106">
        <v>0</v>
      </c>
    </row>
    <row r="482" spans="1:11" ht="15">
      <c r="A482" s="15"/>
      <c r="B482" s="34">
        <v>610</v>
      </c>
      <c r="C482" s="34" t="s">
        <v>436</v>
      </c>
      <c r="D482" s="106"/>
      <c r="E482" s="106"/>
      <c r="F482" s="106"/>
      <c r="G482" s="104">
        <f>SUM(G483:G485)</f>
        <v>78733</v>
      </c>
      <c r="H482" s="104">
        <f>SUM(H483:H485)</f>
        <v>69200</v>
      </c>
      <c r="I482" s="104">
        <f>SUM(I483:I486)</f>
        <v>103200</v>
      </c>
      <c r="J482" s="104">
        <f>SUM(J483:J486)</f>
        <v>107328</v>
      </c>
      <c r="K482" s="104">
        <f>SUM(K483:K486)</f>
        <v>111621</v>
      </c>
    </row>
    <row r="483" spans="1:11" ht="14.25">
      <c r="A483" s="15"/>
      <c r="B483" s="15">
        <v>611</v>
      </c>
      <c r="C483" s="15" t="s">
        <v>437</v>
      </c>
      <c r="D483" s="106"/>
      <c r="E483" s="106"/>
      <c r="F483" s="106"/>
      <c r="G483" s="106">
        <v>75533</v>
      </c>
      <c r="H483" s="106">
        <v>66000</v>
      </c>
      <c r="I483" s="106">
        <v>103200</v>
      </c>
      <c r="J483" s="106">
        <v>107328</v>
      </c>
      <c r="K483" s="106">
        <v>111621</v>
      </c>
    </row>
    <row r="484" spans="1:11" ht="14.25">
      <c r="A484" s="15"/>
      <c r="B484" s="15">
        <v>612001</v>
      </c>
      <c r="C484" s="15" t="s">
        <v>438</v>
      </c>
      <c r="D484" s="106"/>
      <c r="E484" s="106"/>
      <c r="F484" s="106"/>
      <c r="G484" s="106">
        <v>2000</v>
      </c>
      <c r="H484" s="106">
        <v>2000</v>
      </c>
      <c r="I484" s="106"/>
      <c r="J484" s="106"/>
      <c r="K484" s="106"/>
    </row>
    <row r="485" spans="1:11" ht="14.25">
      <c r="A485" s="15"/>
      <c r="B485" s="15">
        <v>615</v>
      </c>
      <c r="C485" s="15" t="s">
        <v>439</v>
      </c>
      <c r="D485" s="106"/>
      <c r="E485" s="106"/>
      <c r="F485" s="106"/>
      <c r="G485" s="106">
        <v>1200</v>
      </c>
      <c r="H485" s="106">
        <v>1200</v>
      </c>
      <c r="I485" s="106"/>
      <c r="J485" s="106"/>
      <c r="K485" s="106"/>
    </row>
    <row r="486" spans="1:11" ht="14.25">
      <c r="A486" s="15"/>
      <c r="B486" s="15"/>
      <c r="C486" s="15"/>
      <c r="D486" s="106"/>
      <c r="E486" s="106"/>
      <c r="F486" s="106"/>
      <c r="G486" s="106"/>
      <c r="H486" s="106"/>
      <c r="I486" s="106"/>
      <c r="J486" s="106"/>
      <c r="K486" s="106"/>
    </row>
    <row r="487" spans="1:11" ht="15">
      <c r="A487" s="15"/>
      <c r="B487" s="34">
        <v>620</v>
      </c>
      <c r="C487" s="34" t="s">
        <v>440</v>
      </c>
      <c r="D487" s="106"/>
      <c r="E487" s="106"/>
      <c r="F487" s="106"/>
      <c r="G487" s="104">
        <f>SUM(G488:G495)</f>
        <v>27518</v>
      </c>
      <c r="H487" s="104">
        <f>SUM(H488:H495)</f>
        <v>22495</v>
      </c>
      <c r="I487" s="104">
        <f>SUM(I488:I495)</f>
        <v>36068</v>
      </c>
      <c r="J487" s="104">
        <f>SUM(J488:J495)</f>
        <v>37511</v>
      </c>
      <c r="K487" s="104">
        <f>SUM(K488:K495)</f>
        <v>39012</v>
      </c>
    </row>
    <row r="488" spans="1:11" ht="14.25">
      <c r="A488" s="15"/>
      <c r="B488" s="15">
        <v>621</v>
      </c>
      <c r="C488" s="15" t="s">
        <v>441</v>
      </c>
      <c r="D488" s="106"/>
      <c r="E488" s="106"/>
      <c r="F488" s="106"/>
      <c r="G488" s="106">
        <v>7433</v>
      </c>
      <c r="H488" s="106">
        <v>7433</v>
      </c>
      <c r="I488" s="106">
        <v>36068</v>
      </c>
      <c r="J488" s="106">
        <v>37511</v>
      </c>
      <c r="K488" s="106">
        <v>39012</v>
      </c>
    </row>
    <row r="489" spans="1:11" ht="14.25">
      <c r="A489" s="15"/>
      <c r="B489" s="15">
        <v>623</v>
      </c>
      <c r="C489" s="15" t="s">
        <v>442</v>
      </c>
      <c r="D489" s="106"/>
      <c r="E489" s="106"/>
      <c r="F489" s="106"/>
      <c r="G489" s="106">
        <v>440</v>
      </c>
      <c r="H489" s="106">
        <v>440</v>
      </c>
      <c r="I489" s="106"/>
      <c r="J489" s="106"/>
      <c r="K489" s="106"/>
    </row>
    <row r="490" spans="1:11" ht="14.25">
      <c r="A490" s="15"/>
      <c r="B490" s="15">
        <v>625001</v>
      </c>
      <c r="C490" s="15" t="s">
        <v>443</v>
      </c>
      <c r="D490" s="106"/>
      <c r="E490" s="106"/>
      <c r="F490" s="106"/>
      <c r="G490" s="106">
        <v>1102</v>
      </c>
      <c r="H490" s="106">
        <v>1102</v>
      </c>
      <c r="I490" s="106"/>
      <c r="J490" s="106"/>
      <c r="K490" s="106"/>
    </row>
    <row r="491" spans="1:11" ht="14.25">
      <c r="A491" s="15"/>
      <c r="B491" s="15">
        <v>625002</v>
      </c>
      <c r="C491" s="15" t="s">
        <v>444</v>
      </c>
      <c r="D491" s="106"/>
      <c r="E491" s="106"/>
      <c r="F491" s="106"/>
      <c r="G491" s="106">
        <v>11023</v>
      </c>
      <c r="H491" s="106">
        <v>6000</v>
      </c>
      <c r="I491" s="106"/>
      <c r="J491" s="106"/>
      <c r="K491" s="106"/>
    </row>
    <row r="492" spans="1:11" ht="14.25">
      <c r="A492" s="15"/>
      <c r="B492" s="15">
        <v>625003</v>
      </c>
      <c r="C492" s="15" t="s">
        <v>445</v>
      </c>
      <c r="D492" s="106"/>
      <c r="E492" s="106"/>
      <c r="F492" s="106"/>
      <c r="G492" s="106">
        <v>630</v>
      </c>
      <c r="H492" s="106">
        <v>630</v>
      </c>
      <c r="I492" s="106"/>
      <c r="J492" s="106"/>
      <c r="K492" s="106"/>
    </row>
    <row r="493" spans="1:11" ht="14.25">
      <c r="A493" s="15"/>
      <c r="B493" s="15">
        <v>625004</v>
      </c>
      <c r="C493" s="15" t="s">
        <v>73</v>
      </c>
      <c r="D493" s="106"/>
      <c r="E493" s="106"/>
      <c r="F493" s="106"/>
      <c r="G493" s="106">
        <v>2362</v>
      </c>
      <c r="H493" s="106">
        <v>2362</v>
      </c>
      <c r="I493" s="106"/>
      <c r="J493" s="106"/>
      <c r="K493" s="106"/>
    </row>
    <row r="494" spans="1:11" ht="14.25">
      <c r="A494" s="15"/>
      <c r="B494" s="15">
        <v>625005</v>
      </c>
      <c r="C494" s="15" t="s">
        <v>446</v>
      </c>
      <c r="D494" s="106"/>
      <c r="E494" s="106"/>
      <c r="F494" s="106"/>
      <c r="G494" s="106">
        <v>788</v>
      </c>
      <c r="H494" s="106">
        <v>788</v>
      </c>
      <c r="I494" s="106"/>
      <c r="J494" s="106"/>
      <c r="K494" s="106"/>
    </row>
    <row r="495" spans="1:11" ht="14.25">
      <c r="A495" s="15"/>
      <c r="B495" s="15">
        <v>625007</v>
      </c>
      <c r="C495" s="15" t="s">
        <v>447</v>
      </c>
      <c r="D495" s="106"/>
      <c r="E495" s="106"/>
      <c r="F495" s="106"/>
      <c r="G495" s="106">
        <v>3740</v>
      </c>
      <c r="H495" s="106">
        <v>3740</v>
      </c>
      <c r="I495" s="106"/>
      <c r="J495" s="106"/>
      <c r="K495" s="106"/>
    </row>
    <row r="496" spans="1:11" ht="15">
      <c r="A496" s="34"/>
      <c r="B496" s="34">
        <v>630</v>
      </c>
      <c r="C496" s="34" t="s">
        <v>76</v>
      </c>
      <c r="D496" s="106"/>
      <c r="E496" s="106"/>
      <c r="F496" s="106"/>
      <c r="G496" s="104">
        <v>15038</v>
      </c>
      <c r="H496" s="104">
        <v>1000</v>
      </c>
      <c r="I496" s="104">
        <v>5000</v>
      </c>
      <c r="J496" s="106">
        <v>5000</v>
      </c>
      <c r="K496" s="106">
        <v>10000</v>
      </c>
    </row>
    <row r="497" spans="1:11" ht="14.25">
      <c r="A497" s="15"/>
      <c r="B497" s="15"/>
      <c r="C497" s="15"/>
      <c r="D497" s="106"/>
      <c r="E497" s="106"/>
      <c r="F497" s="106"/>
      <c r="G497" s="106"/>
      <c r="H497" s="106"/>
      <c r="I497" s="106"/>
      <c r="J497" s="106"/>
      <c r="K497" s="106"/>
    </row>
    <row r="498" spans="1:11" ht="15">
      <c r="A498" s="12">
        <v>41</v>
      </c>
      <c r="B498" s="12">
        <v>642</v>
      </c>
      <c r="C498" s="12" t="s">
        <v>228</v>
      </c>
      <c r="D498" s="133">
        <f aca="true" t="shared" si="99" ref="D498:K498">SUM(D499)</f>
        <v>3664</v>
      </c>
      <c r="E498" s="133">
        <f t="shared" si="99"/>
        <v>5353</v>
      </c>
      <c r="F498" s="133">
        <f t="shared" si="99"/>
        <v>6000</v>
      </c>
      <c r="G498" s="133">
        <f t="shared" si="99"/>
        <v>6000</v>
      </c>
      <c r="H498" s="133">
        <f t="shared" si="99"/>
        <v>2500</v>
      </c>
      <c r="I498" s="133">
        <f t="shared" si="99"/>
        <v>3500</v>
      </c>
      <c r="J498" s="133">
        <f t="shared" si="99"/>
        <v>6000</v>
      </c>
      <c r="K498" s="133">
        <f t="shared" si="99"/>
        <v>6000</v>
      </c>
    </row>
    <row r="499" spans="1:11" ht="14.25">
      <c r="A499" s="15">
        <v>41</v>
      </c>
      <c r="B499" s="15">
        <v>642014</v>
      </c>
      <c r="C499" s="15" t="s">
        <v>229</v>
      </c>
      <c r="D499" s="106">
        <v>3664</v>
      </c>
      <c r="E499" s="106">
        <v>5353</v>
      </c>
      <c r="F499" s="106">
        <v>6000</v>
      </c>
      <c r="G499" s="106">
        <v>6000</v>
      </c>
      <c r="H499" s="106">
        <v>2500</v>
      </c>
      <c r="I499" s="106">
        <v>3500</v>
      </c>
      <c r="J499" s="106">
        <v>6000</v>
      </c>
      <c r="K499" s="106">
        <v>6000</v>
      </c>
    </row>
    <row r="500" spans="1:11" ht="14.25">
      <c r="A500" s="15"/>
      <c r="B500" s="15"/>
      <c r="C500" s="15"/>
      <c r="D500" s="106"/>
      <c r="E500" s="106"/>
      <c r="F500" s="106"/>
      <c r="G500" s="106"/>
      <c r="H500" s="106"/>
      <c r="I500" s="106"/>
      <c r="J500" s="106"/>
      <c r="K500" s="106"/>
    </row>
    <row r="501" spans="1:11" ht="12.75">
      <c r="A501" s="90"/>
      <c r="B501" s="90" t="s">
        <v>59</v>
      </c>
      <c r="C501" s="90"/>
      <c r="D501" s="181" t="s">
        <v>1</v>
      </c>
      <c r="E501" s="181" t="s">
        <v>42</v>
      </c>
      <c r="F501" s="181" t="s">
        <v>420</v>
      </c>
      <c r="G501" s="181" t="s">
        <v>430</v>
      </c>
      <c r="H501" s="183" t="s">
        <v>318</v>
      </c>
      <c r="I501" s="183" t="s">
        <v>3</v>
      </c>
      <c r="J501" s="181" t="s">
        <v>3</v>
      </c>
      <c r="K501" s="181" t="s">
        <v>3</v>
      </c>
    </row>
    <row r="502" spans="1:11" ht="12.75">
      <c r="A502" s="33"/>
      <c r="B502" s="33"/>
      <c r="C502" s="33"/>
      <c r="D502" s="182">
        <v>2015</v>
      </c>
      <c r="E502" s="182">
        <v>2016</v>
      </c>
      <c r="F502" s="182">
        <v>2017</v>
      </c>
      <c r="G502" s="182" t="s">
        <v>431</v>
      </c>
      <c r="H502" s="182" t="s">
        <v>511</v>
      </c>
      <c r="I502" s="182">
        <v>2018</v>
      </c>
      <c r="J502" s="182">
        <v>2019</v>
      </c>
      <c r="K502" s="182">
        <v>2020</v>
      </c>
    </row>
    <row r="503" spans="1:11" ht="15">
      <c r="A503" s="19">
        <v>41</v>
      </c>
      <c r="B503" s="19" t="s">
        <v>330</v>
      </c>
      <c r="C503" s="19" t="s">
        <v>329</v>
      </c>
      <c r="D503" s="153">
        <f aca="true" t="shared" si="100" ref="D503:K503">SUM(D504:D505)</f>
        <v>5849</v>
      </c>
      <c r="E503" s="153">
        <f t="shared" si="100"/>
        <v>5948</v>
      </c>
      <c r="F503" s="153">
        <f t="shared" si="100"/>
        <v>9000</v>
      </c>
      <c r="G503" s="153">
        <f t="shared" si="100"/>
        <v>9000</v>
      </c>
      <c r="H503" s="153">
        <f t="shared" si="100"/>
        <v>6500</v>
      </c>
      <c r="I503" s="153">
        <f t="shared" si="100"/>
        <v>6000</v>
      </c>
      <c r="J503" s="153">
        <f t="shared" si="100"/>
        <v>6000</v>
      </c>
      <c r="K503" s="153">
        <f t="shared" si="100"/>
        <v>6000</v>
      </c>
    </row>
    <row r="504" spans="1:11" ht="14.25">
      <c r="A504" s="15">
        <v>41</v>
      </c>
      <c r="B504" s="15">
        <v>642026</v>
      </c>
      <c r="C504" s="15" t="s">
        <v>230</v>
      </c>
      <c r="D504" s="106">
        <f>4159+1690</f>
        <v>5849</v>
      </c>
      <c r="E504" s="106">
        <v>2490</v>
      </c>
      <c r="F504" s="106">
        <v>4500</v>
      </c>
      <c r="G504" s="106">
        <v>4500</v>
      </c>
      <c r="H504" s="106">
        <v>4500</v>
      </c>
      <c r="I504" s="106">
        <v>4000</v>
      </c>
      <c r="J504" s="106">
        <v>4000</v>
      </c>
      <c r="K504" s="106">
        <v>4000</v>
      </c>
    </row>
    <row r="505" spans="1:11" ht="14.25">
      <c r="A505" s="15">
        <v>41</v>
      </c>
      <c r="B505" s="15">
        <v>642014</v>
      </c>
      <c r="C505" s="15" t="s">
        <v>357</v>
      </c>
      <c r="D505" s="108"/>
      <c r="E505" s="106">
        <v>3458</v>
      </c>
      <c r="F505" s="112">
        <v>4500</v>
      </c>
      <c r="G505" s="112">
        <v>4500</v>
      </c>
      <c r="H505" s="112">
        <v>2000</v>
      </c>
      <c r="I505" s="112">
        <v>2000</v>
      </c>
      <c r="J505" s="106">
        <v>2000</v>
      </c>
      <c r="K505" s="106">
        <v>2000</v>
      </c>
    </row>
    <row r="506" spans="1:11" ht="14.25">
      <c r="A506" s="15"/>
      <c r="B506" s="15"/>
      <c r="C506" s="15"/>
      <c r="D506" s="157"/>
      <c r="E506" s="157"/>
      <c r="F506" s="157"/>
      <c r="G506" s="157"/>
      <c r="H506" s="157"/>
      <c r="I506" s="157"/>
      <c r="J506" s="157"/>
      <c r="K506" s="157"/>
    </row>
    <row r="507" spans="1:11" ht="12.75">
      <c r="A507" s="91"/>
      <c r="B507" s="91" t="s">
        <v>59</v>
      </c>
      <c r="C507" s="91"/>
      <c r="D507" s="181" t="s">
        <v>1</v>
      </c>
      <c r="E507" s="181" t="s">
        <v>42</v>
      </c>
      <c r="F507" s="181" t="s">
        <v>420</v>
      </c>
      <c r="G507" s="181" t="s">
        <v>430</v>
      </c>
      <c r="H507" s="183" t="s">
        <v>318</v>
      </c>
      <c r="I507" s="183" t="s">
        <v>3</v>
      </c>
      <c r="J507" s="181" t="s">
        <v>3</v>
      </c>
      <c r="K507" s="181" t="s">
        <v>3</v>
      </c>
    </row>
    <row r="508" spans="1:11" ht="12.75">
      <c r="A508" s="39"/>
      <c r="B508" s="39"/>
      <c r="C508" s="39"/>
      <c r="D508" s="182">
        <v>2015</v>
      </c>
      <c r="E508" s="182">
        <v>2016</v>
      </c>
      <c r="F508" s="182">
        <v>2017</v>
      </c>
      <c r="G508" s="182" t="s">
        <v>431</v>
      </c>
      <c r="H508" s="182" t="s">
        <v>511</v>
      </c>
      <c r="I508" s="182">
        <v>2018</v>
      </c>
      <c r="J508" s="182">
        <v>2019</v>
      </c>
      <c r="K508" s="182">
        <v>2020</v>
      </c>
    </row>
    <row r="509" spans="1:11" ht="15">
      <c r="A509" s="19"/>
      <c r="B509" s="19" t="s">
        <v>231</v>
      </c>
      <c r="C509" s="19" t="s">
        <v>232</v>
      </c>
      <c r="D509" s="150">
        <f aca="true" t="shared" si="101" ref="D509:K509">D510+D512</f>
        <v>1843</v>
      </c>
      <c r="E509" s="150">
        <f t="shared" si="101"/>
        <v>2342</v>
      </c>
      <c r="F509" s="150">
        <f t="shared" si="101"/>
        <v>2600</v>
      </c>
      <c r="G509" s="150">
        <f t="shared" si="101"/>
        <v>2600</v>
      </c>
      <c r="H509" s="150">
        <f t="shared" si="101"/>
        <v>550</v>
      </c>
      <c r="I509" s="150">
        <f t="shared" si="101"/>
        <v>1000</v>
      </c>
      <c r="J509" s="150">
        <f t="shared" si="101"/>
        <v>1000</v>
      </c>
      <c r="K509" s="150">
        <f t="shared" si="101"/>
        <v>1000</v>
      </c>
    </row>
    <row r="510" spans="1:11" ht="15">
      <c r="A510" s="12">
        <v>111</v>
      </c>
      <c r="B510" s="12">
        <v>637</v>
      </c>
      <c r="C510" s="12" t="s">
        <v>104</v>
      </c>
      <c r="D510" s="133">
        <f aca="true" t="shared" si="102" ref="D510:K510">SUM(D511)</f>
        <v>690</v>
      </c>
      <c r="E510" s="133">
        <f t="shared" si="102"/>
        <v>482</v>
      </c>
      <c r="F510" s="133">
        <f t="shared" si="102"/>
        <v>2600</v>
      </c>
      <c r="G510" s="133">
        <f t="shared" si="102"/>
        <v>2600</v>
      </c>
      <c r="H510" s="133">
        <f t="shared" si="102"/>
        <v>550</v>
      </c>
      <c r="I510" s="133">
        <f t="shared" si="102"/>
        <v>1000</v>
      </c>
      <c r="J510" s="133">
        <f t="shared" si="102"/>
        <v>1000</v>
      </c>
      <c r="K510" s="133">
        <f t="shared" si="102"/>
        <v>1000</v>
      </c>
    </row>
    <row r="511" spans="1:11" ht="14.25">
      <c r="A511" s="15">
        <v>111</v>
      </c>
      <c r="B511" s="15">
        <v>637006</v>
      </c>
      <c r="C511" s="15" t="s">
        <v>233</v>
      </c>
      <c r="D511" s="106">
        <v>690</v>
      </c>
      <c r="E511" s="106">
        <v>482</v>
      </c>
      <c r="F511" s="106">
        <v>2600</v>
      </c>
      <c r="G511" s="106">
        <v>2600</v>
      </c>
      <c r="H511" s="106">
        <v>550</v>
      </c>
      <c r="I511" s="106">
        <v>1000</v>
      </c>
      <c r="J511" s="106">
        <v>1000</v>
      </c>
      <c r="K511" s="106">
        <v>1000</v>
      </c>
    </row>
    <row r="512" spans="1:11" ht="15">
      <c r="A512" s="12">
        <v>111</v>
      </c>
      <c r="B512" s="12">
        <v>642</v>
      </c>
      <c r="C512" s="12" t="s">
        <v>147</v>
      </c>
      <c r="D512" s="133">
        <f>D513</f>
        <v>1153</v>
      </c>
      <c r="E512" s="133">
        <f>SUM(E513)</f>
        <v>1860</v>
      </c>
      <c r="F512" s="133">
        <f>F513</f>
        <v>0</v>
      </c>
      <c r="G512" s="133">
        <f>G513</f>
        <v>0</v>
      </c>
      <c r="H512" s="133"/>
      <c r="I512" s="133">
        <f>SUM(I513)</f>
        <v>0</v>
      </c>
      <c r="J512" s="133">
        <f>J513</f>
        <v>0</v>
      </c>
      <c r="K512" s="133">
        <f>K513</f>
        <v>0</v>
      </c>
    </row>
    <row r="513" spans="1:11" ht="14.25">
      <c r="A513" s="15">
        <v>111</v>
      </c>
      <c r="B513" s="15">
        <v>642026</v>
      </c>
      <c r="C513" s="15" t="s">
        <v>234</v>
      </c>
      <c r="D513" s="108">
        <v>1153</v>
      </c>
      <c r="E513" s="108">
        <v>1860</v>
      </c>
      <c r="F513" s="108"/>
      <c r="G513" s="108"/>
      <c r="H513" s="108"/>
      <c r="I513" s="108">
        <v>0</v>
      </c>
      <c r="J513" s="108"/>
      <c r="K513" s="108"/>
    </row>
    <row r="514" spans="1:11" ht="15">
      <c r="A514" s="86">
        <v>41</v>
      </c>
      <c r="B514" s="86"/>
      <c r="C514" s="86" t="s">
        <v>411</v>
      </c>
      <c r="D514" s="158">
        <f>D5+D78+D86+D108+D117+D126+D134+D212+D236+D242+D248+D258+D265+D271+D279+D284+D290+D316+D324+D335+D368+D443+D391+D425+D433+D466+D473+D479+D503+D509</f>
        <v>2839347</v>
      </c>
      <c r="E514" s="158">
        <f aca="true" t="shared" si="103" ref="E514:K514">E5+E78+E86+E108+E117+E126+E134+E212+E236+E242+E248+E258+E265+E271+E279+E284+E290+E316+E324+E335+E368+E443+E391+E425+E433+E466+E473+E479+E503+E509</f>
        <v>2998805</v>
      </c>
      <c r="F514" s="158">
        <f t="shared" si="103"/>
        <v>3251218</v>
      </c>
      <c r="G514" s="158">
        <f t="shared" si="103"/>
        <v>3537504</v>
      </c>
      <c r="H514" s="158">
        <f t="shared" si="103"/>
        <v>3522407</v>
      </c>
      <c r="I514" s="158">
        <f t="shared" si="103"/>
        <v>3814253</v>
      </c>
      <c r="J514" s="158">
        <f t="shared" si="103"/>
        <v>3835394</v>
      </c>
      <c r="K514" s="158">
        <f t="shared" si="103"/>
        <v>3921306</v>
      </c>
    </row>
    <row r="515" spans="1:11" ht="14.25">
      <c r="A515" s="43"/>
      <c r="B515" s="43"/>
      <c r="C515" s="43"/>
      <c r="D515" s="116"/>
      <c r="E515" s="116"/>
      <c r="F515" s="116"/>
      <c r="G515" s="116"/>
      <c r="H515" s="116"/>
      <c r="I515" s="116"/>
      <c r="J515" s="116"/>
      <c r="K515" s="116"/>
    </row>
    <row r="516" spans="1:11" ht="12.75">
      <c r="A516" s="210"/>
      <c r="B516" s="218" t="s">
        <v>400</v>
      </c>
      <c r="C516" s="219"/>
      <c r="D516" s="181" t="s">
        <v>1</v>
      </c>
      <c r="E516" s="181" t="s">
        <v>42</v>
      </c>
      <c r="F516" s="181" t="s">
        <v>420</v>
      </c>
      <c r="G516" s="181" t="s">
        <v>430</v>
      </c>
      <c r="H516" s="183" t="s">
        <v>318</v>
      </c>
      <c r="I516" s="183" t="s">
        <v>3</v>
      </c>
      <c r="J516" s="181" t="s">
        <v>3</v>
      </c>
      <c r="K516" s="181" t="s">
        <v>3</v>
      </c>
    </row>
    <row r="517" spans="1:11" ht="12.75">
      <c r="A517" s="87"/>
      <c r="B517" s="87"/>
      <c r="C517" s="87"/>
      <c r="D517" s="182">
        <v>2015</v>
      </c>
      <c r="E517" s="182">
        <v>2016</v>
      </c>
      <c r="F517" s="182">
        <v>2017</v>
      </c>
      <c r="G517" s="182" t="s">
        <v>431</v>
      </c>
      <c r="H517" s="182" t="s">
        <v>511</v>
      </c>
      <c r="I517" s="182">
        <v>2018</v>
      </c>
      <c r="J517" s="182">
        <v>2019</v>
      </c>
      <c r="K517" s="182">
        <v>2020</v>
      </c>
    </row>
    <row r="518" spans="1:12" ht="15">
      <c r="A518" s="12"/>
      <c r="B518" s="12" t="s">
        <v>235</v>
      </c>
      <c r="C518" s="12" t="s">
        <v>236</v>
      </c>
      <c r="D518" s="159">
        <v>1497320</v>
      </c>
      <c r="E518" s="159">
        <v>1612284</v>
      </c>
      <c r="F518" s="159">
        <v>1888619</v>
      </c>
      <c r="G518" s="159">
        <v>1895218</v>
      </c>
      <c r="H518" s="159">
        <v>1901849</v>
      </c>
      <c r="I518" s="159">
        <v>2347935</v>
      </c>
      <c r="J518" s="159">
        <v>2347935</v>
      </c>
      <c r="K518" s="160">
        <v>2347935</v>
      </c>
      <c r="L518" s="194"/>
    </row>
    <row r="519" spans="1:11" ht="15">
      <c r="A519" s="12"/>
      <c r="B519" s="12" t="s">
        <v>237</v>
      </c>
      <c r="C519" s="12" t="s">
        <v>238</v>
      </c>
      <c r="D519" s="140">
        <v>1277455</v>
      </c>
      <c r="E519" s="140">
        <v>1486884</v>
      </c>
      <c r="F519" s="140">
        <v>1410816</v>
      </c>
      <c r="G519" s="140">
        <v>1675345</v>
      </c>
      <c r="H519" s="140">
        <v>1676245</v>
      </c>
      <c r="I519" s="140">
        <v>1765000</v>
      </c>
      <c r="J519" s="140">
        <v>1765000</v>
      </c>
      <c r="K519" s="104">
        <v>1765000</v>
      </c>
    </row>
    <row r="520" spans="1:11" ht="14.25">
      <c r="A520" s="15"/>
      <c r="B520" s="15"/>
      <c r="C520" s="15"/>
      <c r="D520" s="144"/>
      <c r="E520" s="144"/>
      <c r="F520" s="161"/>
      <c r="G520" s="161"/>
      <c r="H520" s="161"/>
      <c r="I520" s="161"/>
      <c r="J520" s="144"/>
      <c r="K520" s="108"/>
    </row>
    <row r="521" spans="1:11" ht="15">
      <c r="A521" s="85"/>
      <c r="B521" s="85"/>
      <c r="C521" s="85" t="s">
        <v>239</v>
      </c>
      <c r="D521" s="162">
        <f aca="true" t="shared" si="104" ref="D521:K521">D514+D518+D519</f>
        <v>5614122</v>
      </c>
      <c r="E521" s="162">
        <f t="shared" si="104"/>
        <v>6097973</v>
      </c>
      <c r="F521" s="162">
        <f>F514+F518+F519</f>
        <v>6550653</v>
      </c>
      <c r="G521" s="162">
        <f>G514+G518+G519</f>
        <v>7108067</v>
      </c>
      <c r="H521" s="162">
        <f>H514+H518+H519</f>
        <v>7100501</v>
      </c>
      <c r="I521" s="162">
        <f>I514+I518+I519</f>
        <v>7927188</v>
      </c>
      <c r="J521" s="162">
        <f t="shared" si="104"/>
        <v>7948329</v>
      </c>
      <c r="K521" s="162">
        <f t="shared" si="104"/>
        <v>8034241</v>
      </c>
    </row>
    <row r="522" spans="1:11" ht="14.25">
      <c r="A522" s="58"/>
      <c r="B522" s="58"/>
      <c r="C522" s="58"/>
      <c r="D522" s="116"/>
      <c r="E522" s="116"/>
      <c r="F522" s="116"/>
      <c r="G522" s="116"/>
      <c r="H522" s="116"/>
      <c r="I522" s="116"/>
      <c r="J522" s="116"/>
      <c r="K522" s="116"/>
    </row>
    <row r="523" spans="1:11" ht="18">
      <c r="A523" s="93"/>
      <c r="B523" s="93" t="s">
        <v>240</v>
      </c>
      <c r="C523" s="93"/>
      <c r="D523" s="116"/>
      <c r="E523" s="116"/>
      <c r="F523" s="116"/>
      <c r="G523" s="116"/>
      <c r="H523" s="116"/>
      <c r="I523" s="116"/>
      <c r="J523" s="116"/>
      <c r="K523" s="116"/>
    </row>
    <row r="524" spans="1:11" ht="12.75">
      <c r="A524" s="90"/>
      <c r="B524" s="90" t="s">
        <v>59</v>
      </c>
      <c r="C524" s="90"/>
      <c r="D524" s="181" t="s">
        <v>1</v>
      </c>
      <c r="E524" s="181" t="s">
        <v>42</v>
      </c>
      <c r="F524" s="181" t="s">
        <v>420</v>
      </c>
      <c r="G524" s="181" t="s">
        <v>430</v>
      </c>
      <c r="H524" s="183" t="s">
        <v>318</v>
      </c>
      <c r="I524" s="183" t="s">
        <v>3</v>
      </c>
      <c r="J524" s="181" t="s">
        <v>3</v>
      </c>
      <c r="K524" s="181" t="s">
        <v>3</v>
      </c>
    </row>
    <row r="525" spans="1:11" ht="12.75">
      <c r="A525" s="33"/>
      <c r="B525" s="33"/>
      <c r="C525" s="33"/>
      <c r="D525" s="182">
        <v>2015</v>
      </c>
      <c r="E525" s="182">
        <v>2016</v>
      </c>
      <c r="F525" s="182">
        <v>2017</v>
      </c>
      <c r="G525" s="182" t="s">
        <v>431</v>
      </c>
      <c r="H525" s="182" t="s">
        <v>511</v>
      </c>
      <c r="I525" s="182">
        <v>2018</v>
      </c>
      <c r="J525" s="182">
        <v>2019</v>
      </c>
      <c r="K525" s="182">
        <v>2020</v>
      </c>
    </row>
    <row r="526" spans="1:11" ht="15">
      <c r="A526" s="24" t="s">
        <v>4</v>
      </c>
      <c r="B526" s="24" t="s">
        <v>408</v>
      </c>
      <c r="C526" s="24" t="s">
        <v>241</v>
      </c>
      <c r="D526" s="153">
        <f>SUM(D527:D531)</f>
        <v>12885</v>
      </c>
      <c r="E526" s="153">
        <f>SUM(E527:E531)</f>
        <v>18575</v>
      </c>
      <c r="F526" s="153">
        <f>SUM(F527:F531)</f>
        <v>0</v>
      </c>
      <c r="G526" s="153">
        <f>SUM(G527:G531)</f>
        <v>0</v>
      </c>
      <c r="H526" s="153"/>
      <c r="I526" s="153">
        <f>SUM(I527:I533)</f>
        <v>0</v>
      </c>
      <c r="J526" s="153">
        <f>SUM(J527:J531)</f>
        <v>0</v>
      </c>
      <c r="K526" s="153">
        <f>SUM(K527:K531)</f>
        <v>0</v>
      </c>
    </row>
    <row r="527" spans="1:11" ht="14.25">
      <c r="A527" s="15">
        <v>43</v>
      </c>
      <c r="B527" s="15">
        <v>713004</v>
      </c>
      <c r="C527" s="15" t="s">
        <v>305</v>
      </c>
      <c r="D527" s="106"/>
      <c r="E527" s="106">
        <v>1422</v>
      </c>
      <c r="F527" s="106">
        <v>0</v>
      </c>
      <c r="G527" s="106"/>
      <c r="H527" s="106"/>
      <c r="I527" s="106">
        <v>0</v>
      </c>
      <c r="J527" s="106">
        <v>0</v>
      </c>
      <c r="K527" s="113">
        <v>0</v>
      </c>
    </row>
    <row r="528" spans="1:11" ht="14.25">
      <c r="A528" s="15">
        <v>43</v>
      </c>
      <c r="B528" s="15">
        <v>714003</v>
      </c>
      <c r="C528" s="15" t="s">
        <v>359</v>
      </c>
      <c r="D528" s="106"/>
      <c r="E528" s="106">
        <v>2803</v>
      </c>
      <c r="F528" s="106">
        <v>0</v>
      </c>
      <c r="G528" s="106"/>
      <c r="H528" s="106"/>
      <c r="I528" s="106">
        <v>0</v>
      </c>
      <c r="J528" s="106">
        <v>0</v>
      </c>
      <c r="K528" s="113">
        <v>0</v>
      </c>
    </row>
    <row r="529" spans="1:11" ht="14.25">
      <c r="A529" s="15">
        <v>43</v>
      </c>
      <c r="B529" s="15">
        <v>713003</v>
      </c>
      <c r="C529" s="15" t="s">
        <v>286</v>
      </c>
      <c r="D529" s="106"/>
      <c r="E529" s="106">
        <v>14350</v>
      </c>
      <c r="F529" s="106">
        <v>0</v>
      </c>
      <c r="G529" s="106"/>
      <c r="H529" s="106"/>
      <c r="I529" s="106">
        <v>0</v>
      </c>
      <c r="J529" s="106">
        <v>0</v>
      </c>
      <c r="K529" s="113">
        <v>0</v>
      </c>
    </row>
    <row r="530" spans="1:11" ht="14.25">
      <c r="A530" s="15">
        <v>43</v>
      </c>
      <c r="B530" s="15">
        <v>711003</v>
      </c>
      <c r="C530" s="15" t="s">
        <v>299</v>
      </c>
      <c r="D530" s="106">
        <v>8000</v>
      </c>
      <c r="E530" s="106"/>
      <c r="F530" s="106">
        <v>0</v>
      </c>
      <c r="G530" s="106"/>
      <c r="H530" s="106"/>
      <c r="I530" s="106">
        <v>0</v>
      </c>
      <c r="J530" s="106">
        <v>0</v>
      </c>
      <c r="K530" s="113">
        <v>0</v>
      </c>
    </row>
    <row r="531" spans="1:11" ht="14.25">
      <c r="A531" s="15">
        <v>43</v>
      </c>
      <c r="B531" s="15">
        <v>711003</v>
      </c>
      <c r="C531" s="15" t="s">
        <v>298</v>
      </c>
      <c r="D531" s="106">
        <v>4885</v>
      </c>
      <c r="E531" s="106"/>
      <c r="F531" s="106">
        <v>0</v>
      </c>
      <c r="G531" s="106"/>
      <c r="H531" s="106"/>
      <c r="I531" s="106">
        <v>0</v>
      </c>
      <c r="J531" s="106">
        <v>0</v>
      </c>
      <c r="K531" s="113">
        <v>0</v>
      </c>
    </row>
    <row r="532" spans="1:11" ht="15">
      <c r="A532" s="15"/>
      <c r="B532" s="15" t="s">
        <v>448</v>
      </c>
      <c r="C532" s="15" t="s">
        <v>449</v>
      </c>
      <c r="D532" s="106"/>
      <c r="E532" s="106"/>
      <c r="F532" s="106"/>
      <c r="G532" s="104">
        <f>SUM(G533)</f>
        <v>2500</v>
      </c>
      <c r="H532" s="104">
        <f>SUM(H533)</f>
        <v>2500</v>
      </c>
      <c r="I532" s="106">
        <v>0</v>
      </c>
      <c r="J532" s="106"/>
      <c r="K532" s="113"/>
    </row>
    <row r="533" spans="1:11" ht="14.25">
      <c r="A533" s="15"/>
      <c r="B533" s="15">
        <v>713005</v>
      </c>
      <c r="C533" s="15" t="s">
        <v>450</v>
      </c>
      <c r="D533" s="106"/>
      <c r="E533" s="106"/>
      <c r="F533" s="106"/>
      <c r="G533" s="106">
        <v>2500</v>
      </c>
      <c r="H533" s="106">
        <v>2500</v>
      </c>
      <c r="I533" s="106">
        <v>0</v>
      </c>
      <c r="J533" s="106"/>
      <c r="K533" s="113"/>
    </row>
    <row r="534" spans="1:11" ht="15">
      <c r="A534" s="19"/>
      <c r="B534" s="19" t="s">
        <v>168</v>
      </c>
      <c r="C534" s="19" t="s">
        <v>242</v>
      </c>
      <c r="D534" s="153">
        <f>D535</f>
        <v>0</v>
      </c>
      <c r="E534" s="153"/>
      <c r="F534" s="153">
        <f>F535</f>
        <v>25000</v>
      </c>
      <c r="G534" s="153">
        <f>SUM(G535)</f>
        <v>25000</v>
      </c>
      <c r="H534" s="153">
        <f>SUM(H535)</f>
        <v>25000</v>
      </c>
      <c r="I534" s="153">
        <f>SUM(I535)</f>
        <v>0</v>
      </c>
      <c r="J534" s="153">
        <f>J535</f>
        <v>25000</v>
      </c>
      <c r="K534" s="153">
        <f>K535</f>
        <v>25000</v>
      </c>
    </row>
    <row r="535" spans="1:11" ht="14.25">
      <c r="A535" s="15">
        <v>43</v>
      </c>
      <c r="B535" s="15">
        <v>719014</v>
      </c>
      <c r="C535" s="15" t="s">
        <v>345</v>
      </c>
      <c r="D535" s="106"/>
      <c r="E535" s="106"/>
      <c r="F535" s="106">
        <v>25000</v>
      </c>
      <c r="G535" s="106">
        <v>25000</v>
      </c>
      <c r="H535" s="106">
        <v>25000</v>
      </c>
      <c r="I535" s="106">
        <v>0</v>
      </c>
      <c r="J535" s="106">
        <v>25000</v>
      </c>
      <c r="K535" s="106">
        <v>25000</v>
      </c>
    </row>
    <row r="536" spans="1:11" ht="15">
      <c r="A536" s="19"/>
      <c r="B536" s="19" t="s">
        <v>243</v>
      </c>
      <c r="C536" s="19" t="s">
        <v>244</v>
      </c>
      <c r="D536" s="153">
        <f aca="true" t="shared" si="105" ref="D536:K536">SUM(D537:D539)</f>
        <v>75446</v>
      </c>
      <c r="E536" s="153">
        <f t="shared" si="105"/>
        <v>32273</v>
      </c>
      <c r="F536" s="153">
        <f t="shared" si="105"/>
        <v>10000</v>
      </c>
      <c r="G536" s="153">
        <f t="shared" si="105"/>
        <v>65000</v>
      </c>
      <c r="H536" s="153">
        <f t="shared" si="105"/>
        <v>65000</v>
      </c>
      <c r="I536" s="153">
        <f t="shared" si="105"/>
        <v>0</v>
      </c>
      <c r="J536" s="153">
        <f t="shared" si="105"/>
        <v>5000</v>
      </c>
      <c r="K536" s="153">
        <f t="shared" si="105"/>
        <v>5000</v>
      </c>
    </row>
    <row r="537" spans="1:11" ht="14.25">
      <c r="A537" s="15">
        <v>41</v>
      </c>
      <c r="B537" s="15">
        <v>716</v>
      </c>
      <c r="C537" s="15" t="s">
        <v>245</v>
      </c>
      <c r="D537" s="106">
        <v>75446</v>
      </c>
      <c r="E537" s="106">
        <v>7273</v>
      </c>
      <c r="F537" s="106">
        <v>5000</v>
      </c>
      <c r="G537" s="106">
        <v>60000</v>
      </c>
      <c r="H537" s="106">
        <v>60000</v>
      </c>
      <c r="I537" s="106">
        <v>0</v>
      </c>
      <c r="J537" s="106">
        <v>5000</v>
      </c>
      <c r="K537" s="106">
        <v>5000</v>
      </c>
    </row>
    <row r="538" spans="1:11" ht="14.25">
      <c r="A538" s="15">
        <v>41</v>
      </c>
      <c r="B538" s="15">
        <v>716</v>
      </c>
      <c r="C538" s="15" t="s">
        <v>485</v>
      </c>
      <c r="D538" s="106"/>
      <c r="E538" s="106"/>
      <c r="F538" s="106">
        <v>5000</v>
      </c>
      <c r="G538" s="106">
        <v>5000</v>
      </c>
      <c r="H538" s="106">
        <v>5000</v>
      </c>
      <c r="I538" s="106">
        <v>0</v>
      </c>
      <c r="J538" s="106"/>
      <c r="K538" s="106"/>
    </row>
    <row r="539" spans="1:11" ht="14.25">
      <c r="A539" s="15">
        <v>41</v>
      </c>
      <c r="B539" s="15">
        <v>716</v>
      </c>
      <c r="C539" s="15" t="s">
        <v>344</v>
      </c>
      <c r="D539" s="108"/>
      <c r="E539" s="106">
        <v>25000</v>
      </c>
      <c r="F539" s="106">
        <v>0</v>
      </c>
      <c r="G539" s="106"/>
      <c r="H539" s="106"/>
      <c r="I539" s="106"/>
      <c r="J539" s="106"/>
      <c r="K539" s="106"/>
    </row>
    <row r="540" spans="1:11" ht="15">
      <c r="A540" s="19">
        <v>43</v>
      </c>
      <c r="B540" s="19" t="s">
        <v>170</v>
      </c>
      <c r="C540" s="19" t="s">
        <v>248</v>
      </c>
      <c r="D540" s="153">
        <f aca="true" t="shared" si="106" ref="D540:K540">SUM(D541:D549)</f>
        <v>45688</v>
      </c>
      <c r="E540" s="153">
        <f t="shared" si="106"/>
        <v>0</v>
      </c>
      <c r="F540" s="153">
        <f t="shared" si="106"/>
        <v>161000</v>
      </c>
      <c r="G540" s="153">
        <f t="shared" si="106"/>
        <v>166000</v>
      </c>
      <c r="H540" s="153">
        <f t="shared" si="106"/>
        <v>166000</v>
      </c>
      <c r="I540" s="153">
        <f t="shared" si="106"/>
        <v>30000</v>
      </c>
      <c r="J540" s="153">
        <f t="shared" si="106"/>
        <v>0</v>
      </c>
      <c r="K540" s="153">
        <f t="shared" si="106"/>
        <v>0</v>
      </c>
    </row>
    <row r="541" spans="1:11" ht="14.25">
      <c r="A541" s="63">
        <v>43</v>
      </c>
      <c r="B541" s="63">
        <v>717001</v>
      </c>
      <c r="C541" s="63" t="s">
        <v>460</v>
      </c>
      <c r="D541" s="108">
        <v>45688</v>
      </c>
      <c r="E541" s="113">
        <v>0</v>
      </c>
      <c r="F541" s="108"/>
      <c r="G541" s="108">
        <v>0</v>
      </c>
      <c r="H541" s="108"/>
      <c r="I541" s="113">
        <v>0</v>
      </c>
      <c r="J541" s="108"/>
      <c r="K541" s="108"/>
    </row>
    <row r="542" spans="1:11" ht="14.25">
      <c r="A542" s="15">
        <v>43</v>
      </c>
      <c r="B542" s="15">
        <v>717002</v>
      </c>
      <c r="C542" s="15" t="s">
        <v>291</v>
      </c>
      <c r="D542" s="108"/>
      <c r="E542" s="113">
        <v>0</v>
      </c>
      <c r="F542" s="108"/>
      <c r="G542" s="108"/>
      <c r="H542" s="108"/>
      <c r="I542" s="113">
        <v>0</v>
      </c>
      <c r="J542" s="108"/>
      <c r="K542" s="108"/>
    </row>
    <row r="543" spans="1:11" ht="14.25">
      <c r="A543" s="15">
        <v>43</v>
      </c>
      <c r="B543" s="15">
        <v>717002</v>
      </c>
      <c r="C543" s="15" t="s">
        <v>405</v>
      </c>
      <c r="D543" s="108"/>
      <c r="E543" s="113">
        <v>0</v>
      </c>
      <c r="F543" s="108">
        <v>11000</v>
      </c>
      <c r="G543" s="108">
        <v>11000</v>
      </c>
      <c r="H543" s="108">
        <v>11000</v>
      </c>
      <c r="I543" s="113">
        <v>0</v>
      </c>
      <c r="J543" s="108"/>
      <c r="K543" s="108"/>
    </row>
    <row r="544" spans="1:11" ht="14.25">
      <c r="A544" s="15">
        <v>43</v>
      </c>
      <c r="B544" s="15">
        <v>717001</v>
      </c>
      <c r="C544" s="15" t="s">
        <v>451</v>
      </c>
      <c r="D544" s="108"/>
      <c r="E544" s="113">
        <v>0</v>
      </c>
      <c r="F544" s="108"/>
      <c r="G544" s="108">
        <v>5000</v>
      </c>
      <c r="H544" s="108">
        <v>5000</v>
      </c>
      <c r="I544" s="113">
        <v>0</v>
      </c>
      <c r="J544" s="108"/>
      <c r="K544" s="108"/>
    </row>
    <row r="545" spans="1:11" ht="14.25">
      <c r="A545" s="15">
        <v>43</v>
      </c>
      <c r="B545" s="15">
        <v>717002</v>
      </c>
      <c r="C545" s="15" t="s">
        <v>415</v>
      </c>
      <c r="D545" s="143"/>
      <c r="E545" s="113">
        <v>0</v>
      </c>
      <c r="F545" s="112">
        <v>30000</v>
      </c>
      <c r="G545" s="112">
        <v>30000</v>
      </c>
      <c r="H545" s="168">
        <v>30000</v>
      </c>
      <c r="I545" s="113">
        <v>0</v>
      </c>
      <c r="J545" s="143"/>
      <c r="K545" s="143"/>
    </row>
    <row r="546" spans="1:11" ht="14.25">
      <c r="A546" s="15">
        <v>43</v>
      </c>
      <c r="B546" s="15">
        <v>717002</v>
      </c>
      <c r="C546" s="15" t="s">
        <v>416</v>
      </c>
      <c r="D546" s="143"/>
      <c r="E546" s="113">
        <v>0</v>
      </c>
      <c r="F546" s="112">
        <v>30000</v>
      </c>
      <c r="G546" s="112">
        <v>30000</v>
      </c>
      <c r="H546" s="168">
        <v>30000</v>
      </c>
      <c r="I546" s="113">
        <v>0</v>
      </c>
      <c r="J546" s="143"/>
      <c r="K546" s="143"/>
    </row>
    <row r="547" spans="1:11" ht="14.25">
      <c r="A547" s="15">
        <v>43</v>
      </c>
      <c r="B547" s="15">
        <v>717002</v>
      </c>
      <c r="C547" s="15" t="s">
        <v>417</v>
      </c>
      <c r="D547" s="143"/>
      <c r="E547" s="113">
        <v>0</v>
      </c>
      <c r="F547" s="112">
        <v>30000</v>
      </c>
      <c r="G547" s="112">
        <v>30000</v>
      </c>
      <c r="H547" s="168">
        <v>30000</v>
      </c>
      <c r="I547" s="113">
        <v>0</v>
      </c>
      <c r="J547" s="143"/>
      <c r="K547" s="143"/>
    </row>
    <row r="548" spans="1:11" ht="14.25">
      <c r="A548" s="15">
        <v>43</v>
      </c>
      <c r="B548" s="15">
        <v>717002</v>
      </c>
      <c r="C548" s="15" t="s">
        <v>501</v>
      </c>
      <c r="D548" s="143"/>
      <c r="E548" s="113">
        <v>0</v>
      </c>
      <c r="F548" s="112">
        <v>30000</v>
      </c>
      <c r="G548" s="112">
        <v>30000</v>
      </c>
      <c r="H548" s="168">
        <v>30000</v>
      </c>
      <c r="I548" s="113">
        <v>0</v>
      </c>
      <c r="J548" s="143"/>
      <c r="K548" s="143"/>
    </row>
    <row r="549" spans="1:11" ht="14.25">
      <c r="A549" s="15">
        <v>43</v>
      </c>
      <c r="B549" s="15">
        <v>717002</v>
      </c>
      <c r="C549" s="15" t="s">
        <v>418</v>
      </c>
      <c r="D549" s="143"/>
      <c r="E549" s="113">
        <v>0</v>
      </c>
      <c r="F549" s="112">
        <v>30000</v>
      </c>
      <c r="G549" s="112">
        <v>30000</v>
      </c>
      <c r="H549" s="168">
        <v>30000</v>
      </c>
      <c r="I549" s="168">
        <v>30000</v>
      </c>
      <c r="J549" s="143"/>
      <c r="K549" s="143"/>
    </row>
    <row r="550" spans="1:11" ht="15">
      <c r="A550" s="19">
        <v>43</v>
      </c>
      <c r="B550" s="19" t="s">
        <v>182</v>
      </c>
      <c r="C550" s="19" t="s">
        <v>246</v>
      </c>
      <c r="D550" s="153">
        <f aca="true" t="shared" si="107" ref="D550:K550">SUM(D551:D566)</f>
        <v>281086</v>
      </c>
      <c r="E550" s="153">
        <f t="shared" si="107"/>
        <v>601800</v>
      </c>
      <c r="F550" s="153">
        <f t="shared" si="107"/>
        <v>12800</v>
      </c>
      <c r="G550" s="153">
        <f>SUM(G551:G567)</f>
        <v>32150</v>
      </c>
      <c r="H550" s="153">
        <f>SUM(H551:H567)</f>
        <v>32150</v>
      </c>
      <c r="I550" s="153">
        <f>SUM(I551:I567)</f>
        <v>245000</v>
      </c>
      <c r="J550" s="153">
        <f t="shared" si="107"/>
        <v>0</v>
      </c>
      <c r="K550" s="153">
        <f t="shared" si="107"/>
        <v>0</v>
      </c>
    </row>
    <row r="551" spans="1:11" ht="14.25">
      <c r="A551" s="28">
        <v>43</v>
      </c>
      <c r="B551" s="28">
        <v>717001</v>
      </c>
      <c r="C551" s="28" t="s">
        <v>478</v>
      </c>
      <c r="D551" s="113"/>
      <c r="E551" s="113"/>
      <c r="F551" s="113"/>
      <c r="G551" s="113"/>
      <c r="H551" s="113"/>
      <c r="I551" s="106">
        <v>220000</v>
      </c>
      <c r="J551" s="113"/>
      <c r="K551" s="113"/>
    </row>
    <row r="552" spans="1:11" ht="14.25">
      <c r="A552" s="28" t="s">
        <v>349</v>
      </c>
      <c r="B552" s="28">
        <v>717001</v>
      </c>
      <c r="C552" s="28" t="s">
        <v>350</v>
      </c>
      <c r="D552" s="112"/>
      <c r="E552" s="112">
        <v>250000</v>
      </c>
      <c r="F552" s="112">
        <v>0</v>
      </c>
      <c r="G552" s="112">
        <v>0</v>
      </c>
      <c r="H552" s="112"/>
      <c r="I552" s="112">
        <v>0</v>
      </c>
      <c r="J552" s="112"/>
      <c r="K552" s="113"/>
    </row>
    <row r="553" spans="1:11" ht="14.25">
      <c r="A553" s="28">
        <v>52</v>
      </c>
      <c r="B553" s="28">
        <v>717001</v>
      </c>
      <c r="C553" s="28" t="s">
        <v>350</v>
      </c>
      <c r="D553" s="112"/>
      <c r="E553" s="112">
        <v>155246</v>
      </c>
      <c r="F553" s="112">
        <v>0</v>
      </c>
      <c r="G553" s="112">
        <v>0</v>
      </c>
      <c r="H553" s="112"/>
      <c r="I553" s="112">
        <v>0</v>
      </c>
      <c r="J553" s="112"/>
      <c r="K553" s="112"/>
    </row>
    <row r="554" spans="1:11" ht="14.25">
      <c r="A554" s="28">
        <v>41</v>
      </c>
      <c r="B554" s="28">
        <v>717001</v>
      </c>
      <c r="C554" s="28" t="s">
        <v>350</v>
      </c>
      <c r="D554" s="112"/>
      <c r="E554" s="112">
        <v>1249</v>
      </c>
      <c r="F554" s="112">
        <v>0</v>
      </c>
      <c r="G554" s="112">
        <v>0</v>
      </c>
      <c r="H554" s="112"/>
      <c r="I554" s="112">
        <v>0</v>
      </c>
      <c r="J554" s="112"/>
      <c r="K554" s="112"/>
    </row>
    <row r="555" spans="1:11" ht="14.25">
      <c r="A555" s="28">
        <v>52</v>
      </c>
      <c r="B555" s="28">
        <v>713004</v>
      </c>
      <c r="C555" s="28" t="s">
        <v>401</v>
      </c>
      <c r="D555" s="112">
        <v>2741</v>
      </c>
      <c r="E555" s="112">
        <v>59555</v>
      </c>
      <c r="F555" s="112">
        <v>0</v>
      </c>
      <c r="G555" s="112">
        <v>0</v>
      </c>
      <c r="H555" s="112"/>
      <c r="I555" s="112">
        <v>0</v>
      </c>
      <c r="J555" s="112"/>
      <c r="K555" s="112">
        <v>0</v>
      </c>
    </row>
    <row r="556" spans="1:11" ht="14.25">
      <c r="A556" s="28">
        <v>52</v>
      </c>
      <c r="B556" s="28">
        <v>717002</v>
      </c>
      <c r="C556" s="28" t="s">
        <v>339</v>
      </c>
      <c r="D556" s="112">
        <v>101345</v>
      </c>
      <c r="E556" s="112">
        <v>25732</v>
      </c>
      <c r="F556" s="112">
        <v>0</v>
      </c>
      <c r="G556" s="112">
        <v>0</v>
      </c>
      <c r="H556" s="112"/>
      <c r="I556" s="112">
        <v>0</v>
      </c>
      <c r="J556" s="112"/>
      <c r="K556" s="112">
        <v>0</v>
      </c>
    </row>
    <row r="557" spans="1:11" ht="14.25">
      <c r="A557" s="28">
        <v>41</v>
      </c>
      <c r="B557" s="28">
        <v>717003</v>
      </c>
      <c r="C557" s="28" t="s">
        <v>306</v>
      </c>
      <c r="D557" s="112"/>
      <c r="E557" s="112">
        <v>17293</v>
      </c>
      <c r="F557" s="112">
        <v>0</v>
      </c>
      <c r="G557" s="112">
        <v>0</v>
      </c>
      <c r="H557" s="112"/>
      <c r="I557" s="112">
        <v>0</v>
      </c>
      <c r="J557" s="112">
        <v>0</v>
      </c>
      <c r="K557" s="112">
        <v>0</v>
      </c>
    </row>
    <row r="558" spans="1:11" ht="14.25">
      <c r="A558" s="15">
        <v>43</v>
      </c>
      <c r="B558" s="15">
        <v>711001</v>
      </c>
      <c r="C558" s="15" t="s">
        <v>247</v>
      </c>
      <c r="D558" s="112"/>
      <c r="E558" s="112">
        <v>5981</v>
      </c>
      <c r="F558" s="112">
        <v>0</v>
      </c>
      <c r="G558" s="112">
        <v>0</v>
      </c>
      <c r="H558" s="112"/>
      <c r="I558" s="112">
        <v>0</v>
      </c>
      <c r="J558" s="112">
        <v>0</v>
      </c>
      <c r="K558" s="112">
        <v>0</v>
      </c>
    </row>
    <row r="559" spans="1:11" ht="14.25">
      <c r="A559" s="15"/>
      <c r="B559" s="15">
        <v>717002</v>
      </c>
      <c r="C559" s="15" t="s">
        <v>502</v>
      </c>
      <c r="D559" s="112">
        <v>150000</v>
      </c>
      <c r="E559" s="112"/>
      <c r="F559" s="112">
        <v>0</v>
      </c>
      <c r="G559" s="112">
        <v>0</v>
      </c>
      <c r="H559" s="112"/>
      <c r="I559" s="112">
        <v>0</v>
      </c>
      <c r="J559" s="112"/>
      <c r="K559" s="112">
        <v>0</v>
      </c>
    </row>
    <row r="560" spans="1:11" ht="14.25">
      <c r="A560" s="15" t="s">
        <v>349</v>
      </c>
      <c r="B560" s="15">
        <v>717001</v>
      </c>
      <c r="C560" s="15" t="s">
        <v>338</v>
      </c>
      <c r="D560" s="112"/>
      <c r="E560" s="112">
        <v>40000</v>
      </c>
      <c r="F560" s="112">
        <v>0</v>
      </c>
      <c r="G560" s="112">
        <v>0</v>
      </c>
      <c r="H560" s="112"/>
      <c r="I560" s="112">
        <v>0</v>
      </c>
      <c r="J560" s="112">
        <v>0</v>
      </c>
      <c r="K560" s="112">
        <v>0</v>
      </c>
    </row>
    <row r="561" spans="1:11" ht="14.25">
      <c r="A561" s="15">
        <v>52</v>
      </c>
      <c r="B561" s="15">
        <v>717001</v>
      </c>
      <c r="C561" s="15" t="s">
        <v>338</v>
      </c>
      <c r="D561" s="112"/>
      <c r="E561" s="112">
        <v>40000</v>
      </c>
      <c r="F561" s="112">
        <v>0</v>
      </c>
      <c r="G561" s="112">
        <v>0</v>
      </c>
      <c r="H561" s="112"/>
      <c r="I561" s="112">
        <v>0</v>
      </c>
      <c r="J561" s="112"/>
      <c r="K561" s="112"/>
    </row>
    <row r="562" spans="1:11" ht="14.25">
      <c r="A562" s="15">
        <v>41</v>
      </c>
      <c r="B562" s="15">
        <v>717001</v>
      </c>
      <c r="C562" s="15" t="s">
        <v>338</v>
      </c>
      <c r="D562" s="112"/>
      <c r="E562" s="112">
        <v>6744</v>
      </c>
      <c r="F562" s="112"/>
      <c r="G562" s="112"/>
      <c r="H562" s="112"/>
      <c r="I562" s="112">
        <v>0</v>
      </c>
      <c r="J562" s="112"/>
      <c r="K562" s="112"/>
    </row>
    <row r="563" spans="1:11" ht="14.25">
      <c r="A563" s="15">
        <v>43</v>
      </c>
      <c r="B563" s="15">
        <v>717001</v>
      </c>
      <c r="C563" s="15" t="s">
        <v>469</v>
      </c>
      <c r="D563" s="112">
        <v>27000</v>
      </c>
      <c r="E563" s="112"/>
      <c r="F563" s="112"/>
      <c r="G563" s="112"/>
      <c r="H563" s="112"/>
      <c r="I563" s="112">
        <v>25000</v>
      </c>
      <c r="J563" s="112"/>
      <c r="K563" s="112"/>
    </row>
    <row r="564" spans="1:11" ht="14.25">
      <c r="A564" s="15">
        <v>46</v>
      </c>
      <c r="B564" s="15">
        <v>718004</v>
      </c>
      <c r="C564" s="15" t="s">
        <v>510</v>
      </c>
      <c r="D564" s="112"/>
      <c r="E564" s="112"/>
      <c r="F564" s="112"/>
      <c r="G564" s="112">
        <v>4350</v>
      </c>
      <c r="H564" s="112">
        <v>4350</v>
      </c>
      <c r="I564" s="112">
        <v>0</v>
      </c>
      <c r="J564" s="112"/>
      <c r="K564" s="112"/>
    </row>
    <row r="565" spans="1:11" ht="14.25">
      <c r="A565" s="15">
        <v>41</v>
      </c>
      <c r="B565" s="15">
        <v>718005</v>
      </c>
      <c r="C565" s="15" t="s">
        <v>386</v>
      </c>
      <c r="D565" s="112"/>
      <c r="E565" s="112"/>
      <c r="F565" s="112">
        <v>7800</v>
      </c>
      <c r="G565" s="112">
        <v>7800</v>
      </c>
      <c r="H565" s="112">
        <v>7800</v>
      </c>
      <c r="I565" s="112">
        <v>0</v>
      </c>
      <c r="J565" s="112"/>
      <c r="K565" s="112"/>
    </row>
    <row r="566" spans="1:11" ht="14.25">
      <c r="A566" s="15">
        <v>41</v>
      </c>
      <c r="B566" s="15">
        <v>717002</v>
      </c>
      <c r="C566" s="15" t="s">
        <v>402</v>
      </c>
      <c r="D566" s="112"/>
      <c r="E566" s="112"/>
      <c r="F566" s="112">
        <v>5000</v>
      </c>
      <c r="G566" s="112">
        <v>5000</v>
      </c>
      <c r="H566" s="112">
        <v>5000</v>
      </c>
      <c r="I566" s="112">
        <v>0</v>
      </c>
      <c r="J566" s="112"/>
      <c r="K566" s="112"/>
    </row>
    <row r="567" spans="1:11" ht="14.25">
      <c r="A567" s="15">
        <v>41</v>
      </c>
      <c r="B567" s="15">
        <v>717001</v>
      </c>
      <c r="C567" s="15" t="s">
        <v>452</v>
      </c>
      <c r="D567" s="112"/>
      <c r="E567" s="112"/>
      <c r="F567" s="112"/>
      <c r="G567" s="112">
        <v>15000</v>
      </c>
      <c r="H567" s="112">
        <v>15000</v>
      </c>
      <c r="I567" s="112">
        <v>0</v>
      </c>
      <c r="J567" s="112"/>
      <c r="K567" s="112"/>
    </row>
    <row r="568" spans="1:11" ht="15">
      <c r="A568" s="19"/>
      <c r="B568" s="19" t="s">
        <v>387</v>
      </c>
      <c r="C568" s="19" t="s">
        <v>246</v>
      </c>
      <c r="D568" s="153">
        <f>D569</f>
        <v>0</v>
      </c>
      <c r="E568" s="153"/>
      <c r="F568" s="153">
        <f>SUM(F569:F570)</f>
        <v>85000</v>
      </c>
      <c r="G568" s="153">
        <f>SUM(G569:G570)</f>
        <v>85000</v>
      </c>
      <c r="H568" s="153">
        <f>SUM(H569:H570)</f>
        <v>85000</v>
      </c>
      <c r="I568" s="153">
        <f>SUM(I569:I570)</f>
        <v>20000</v>
      </c>
      <c r="J568" s="153">
        <f>J569</f>
        <v>0</v>
      </c>
      <c r="K568" s="153">
        <f>K569</f>
        <v>0</v>
      </c>
    </row>
    <row r="569" spans="1:11" ht="14.25">
      <c r="A569" s="15"/>
      <c r="B569" s="15">
        <v>717002</v>
      </c>
      <c r="C569" s="15" t="s">
        <v>384</v>
      </c>
      <c r="D569" s="113"/>
      <c r="E569" s="113"/>
      <c r="F569" s="112">
        <v>30000</v>
      </c>
      <c r="G569" s="112">
        <v>30000</v>
      </c>
      <c r="H569" s="112">
        <v>30000</v>
      </c>
      <c r="I569" s="112">
        <v>20000</v>
      </c>
      <c r="J569" s="112"/>
      <c r="K569" s="112"/>
    </row>
    <row r="570" spans="1:11" ht="14.25">
      <c r="A570" s="15"/>
      <c r="B570" s="15">
        <v>717002</v>
      </c>
      <c r="C570" s="15" t="s">
        <v>503</v>
      </c>
      <c r="D570" s="113"/>
      <c r="E570" s="113"/>
      <c r="F570" s="112">
        <v>55000</v>
      </c>
      <c r="G570" s="112">
        <v>55000</v>
      </c>
      <c r="H570" s="112">
        <v>55000</v>
      </c>
      <c r="I570" s="112">
        <v>0</v>
      </c>
      <c r="J570" s="112"/>
      <c r="K570" s="112"/>
    </row>
    <row r="571" spans="1:11" ht="15">
      <c r="A571" s="19">
        <v>43</v>
      </c>
      <c r="B571" s="19" t="s">
        <v>249</v>
      </c>
      <c r="C571" s="19" t="s">
        <v>250</v>
      </c>
      <c r="D571" s="150">
        <f>SUM(D572:D578)</f>
        <v>26166</v>
      </c>
      <c r="E571" s="150">
        <f>SUM(E572:E578)</f>
        <v>321824</v>
      </c>
      <c r="F571" s="150">
        <f>SUM(F572:F578)</f>
        <v>0</v>
      </c>
      <c r="G571" s="150">
        <f>SUM(G572:G578)</f>
        <v>0</v>
      </c>
      <c r="H571" s="150"/>
      <c r="I571" s="150">
        <f>SUM(I572:I578)</f>
        <v>0</v>
      </c>
      <c r="J571" s="150">
        <f>SUM(J572:J578)</f>
        <v>0</v>
      </c>
      <c r="K571" s="150">
        <f>SUM(K572:K578)</f>
        <v>0</v>
      </c>
    </row>
    <row r="572" spans="1:11" ht="14.25">
      <c r="A572" s="15">
        <v>46</v>
      </c>
      <c r="B572" s="15">
        <v>717002</v>
      </c>
      <c r="C572" s="15" t="s">
        <v>470</v>
      </c>
      <c r="D572" s="112"/>
      <c r="E572" s="112"/>
      <c r="F572" s="113">
        <v>0</v>
      </c>
      <c r="G572" s="113">
        <v>0</v>
      </c>
      <c r="H572" s="113"/>
      <c r="I572" s="106"/>
      <c r="J572" s="113"/>
      <c r="K572" s="113"/>
    </row>
    <row r="573" spans="1:11" ht="14.25">
      <c r="A573" s="15" t="s">
        <v>349</v>
      </c>
      <c r="B573" s="15">
        <v>717002</v>
      </c>
      <c r="C573" s="15" t="s">
        <v>293</v>
      </c>
      <c r="D573" s="112"/>
      <c r="E573" s="112">
        <v>80000</v>
      </c>
      <c r="F573" s="113">
        <v>0</v>
      </c>
      <c r="G573" s="113">
        <v>0</v>
      </c>
      <c r="H573" s="113"/>
      <c r="I573" s="113">
        <v>0</v>
      </c>
      <c r="J573" s="113"/>
      <c r="K573" s="113"/>
    </row>
    <row r="574" spans="1:11" ht="14.25">
      <c r="A574" s="15">
        <v>52</v>
      </c>
      <c r="B574" s="15">
        <v>717002</v>
      </c>
      <c r="C574" s="15" t="s">
        <v>293</v>
      </c>
      <c r="D574" s="112">
        <v>15962</v>
      </c>
      <c r="E574" s="112">
        <v>70000</v>
      </c>
      <c r="F574" s="113">
        <v>0</v>
      </c>
      <c r="G574" s="113">
        <v>0</v>
      </c>
      <c r="H574" s="113"/>
      <c r="I574" s="113">
        <v>0</v>
      </c>
      <c r="J574" s="113"/>
      <c r="K574" s="113"/>
    </row>
    <row r="575" spans="1:11" ht="14.25">
      <c r="A575" s="15">
        <v>41</v>
      </c>
      <c r="B575" s="15">
        <v>717002</v>
      </c>
      <c r="C575" s="15" t="s">
        <v>293</v>
      </c>
      <c r="D575" s="112"/>
      <c r="E575" s="112">
        <v>131661</v>
      </c>
      <c r="F575" s="113">
        <v>0</v>
      </c>
      <c r="G575" s="113">
        <v>0</v>
      </c>
      <c r="H575" s="113"/>
      <c r="I575" s="113">
        <v>0</v>
      </c>
      <c r="J575" s="113"/>
      <c r="K575" s="113"/>
    </row>
    <row r="576" spans="1:11" ht="14.25">
      <c r="A576" s="15">
        <v>46</v>
      </c>
      <c r="B576" s="15">
        <v>717002</v>
      </c>
      <c r="C576" s="15" t="s">
        <v>471</v>
      </c>
      <c r="D576" s="112">
        <v>2315</v>
      </c>
      <c r="E576" s="112"/>
      <c r="F576" s="113">
        <v>0</v>
      </c>
      <c r="G576" s="113">
        <v>0</v>
      </c>
      <c r="H576" s="113"/>
      <c r="I576" s="106"/>
      <c r="J576" s="113"/>
      <c r="K576" s="113"/>
    </row>
    <row r="577" spans="1:11" ht="14.25">
      <c r="A577" s="15">
        <v>46</v>
      </c>
      <c r="B577" s="15">
        <v>716001</v>
      </c>
      <c r="C577" s="15" t="s">
        <v>358</v>
      </c>
      <c r="D577" s="112">
        <v>7889</v>
      </c>
      <c r="E577" s="112">
        <v>23768</v>
      </c>
      <c r="F577" s="113">
        <v>0</v>
      </c>
      <c r="G577" s="113">
        <v>0</v>
      </c>
      <c r="H577" s="113"/>
      <c r="I577" s="113">
        <v>0</v>
      </c>
      <c r="J577" s="113"/>
      <c r="K577" s="113"/>
    </row>
    <row r="578" spans="1:11" ht="14.25">
      <c r="A578" s="15">
        <v>41</v>
      </c>
      <c r="B578" s="15">
        <v>713004</v>
      </c>
      <c r="C578" s="15" t="s">
        <v>351</v>
      </c>
      <c r="D578" s="112"/>
      <c r="E578" s="112">
        <v>16395</v>
      </c>
      <c r="F578" s="113">
        <v>0</v>
      </c>
      <c r="G578" s="113">
        <v>0</v>
      </c>
      <c r="H578" s="113"/>
      <c r="I578" s="113">
        <v>0</v>
      </c>
      <c r="J578" s="113"/>
      <c r="K578" s="113"/>
    </row>
    <row r="579" spans="1:11" ht="15">
      <c r="A579" s="19">
        <v>43</v>
      </c>
      <c r="B579" s="19" t="s">
        <v>251</v>
      </c>
      <c r="C579" s="19" t="s">
        <v>223</v>
      </c>
      <c r="D579" s="153">
        <f>SUM(D580:D581)</f>
        <v>116698</v>
      </c>
      <c r="E579" s="153">
        <f>SUM(E580:E581)</f>
        <v>0</v>
      </c>
      <c r="F579" s="153">
        <f>SUM(F580:F581)</f>
        <v>0</v>
      </c>
      <c r="G579" s="153">
        <f>SUM(G580:G581)</f>
        <v>0</v>
      </c>
      <c r="H579" s="153"/>
      <c r="I579" s="153">
        <f>SUM(I580:I581)</f>
        <v>700000</v>
      </c>
      <c r="J579" s="153">
        <f>SUM(J580:J581)</f>
        <v>0</v>
      </c>
      <c r="K579" s="153">
        <f>SUM(K580:K581)</f>
        <v>0</v>
      </c>
    </row>
    <row r="580" spans="1:11" ht="14.25">
      <c r="A580" s="15">
        <v>43</v>
      </c>
      <c r="B580" s="15">
        <v>717002</v>
      </c>
      <c r="C580" s="15" t="s">
        <v>472</v>
      </c>
      <c r="D580" s="108"/>
      <c r="E580" s="108"/>
      <c r="F580" s="108"/>
      <c r="G580" s="108"/>
      <c r="H580" s="108"/>
      <c r="I580" s="112">
        <v>300000</v>
      </c>
      <c r="J580" s="108"/>
      <c r="K580" s="108"/>
    </row>
    <row r="581" spans="1:11" ht="14.25">
      <c r="A581" s="15">
        <v>71</v>
      </c>
      <c r="B581" s="15">
        <v>717002</v>
      </c>
      <c r="C581" s="15" t="s">
        <v>471</v>
      </c>
      <c r="D581" s="106">
        <v>116698</v>
      </c>
      <c r="E581" s="113">
        <v>0</v>
      </c>
      <c r="F581" s="108"/>
      <c r="G581" s="108"/>
      <c r="H581" s="108"/>
      <c r="I581" s="106">
        <v>400000</v>
      </c>
      <c r="J581" s="108"/>
      <c r="K581" s="108"/>
    </row>
    <row r="582" spans="1:11" ht="15">
      <c r="A582" s="88" t="s">
        <v>4</v>
      </c>
      <c r="B582" s="88"/>
      <c r="C582" s="88" t="s">
        <v>252</v>
      </c>
      <c r="D582" s="158">
        <f>D526+D534+D536+D550+D568+D540+D571+D579</f>
        <v>557969</v>
      </c>
      <c r="E582" s="158">
        <f>E526+E534+E536+E550+E568+E540+E571+E579</f>
        <v>974472</v>
      </c>
      <c r="F582" s="158">
        <f>F526+F534+F536+F550+F568+F540+F571+F579</f>
        <v>293800</v>
      </c>
      <c r="G582" s="158">
        <f>G526+G532+G534+G536+G540+G550+G568+G571+G579</f>
        <v>375650</v>
      </c>
      <c r="H582" s="158">
        <f>H526+H532+H534+H536+H540+H550+H568+H571+H579</f>
        <v>375650</v>
      </c>
      <c r="I582" s="158">
        <f>I526+I532+I534+I536+I540+I550+I568+I571+I579</f>
        <v>995000</v>
      </c>
      <c r="J582" s="158">
        <f>J526+J534+J536+J550+J568+J540+J571+J579</f>
        <v>30000</v>
      </c>
      <c r="K582" s="158">
        <f>K526+K534+K536+K550+K568+K540+K571+K579</f>
        <v>30000</v>
      </c>
    </row>
    <row r="583" spans="1:11" ht="15">
      <c r="A583" s="19"/>
      <c r="B583" s="19"/>
      <c r="C583" s="19"/>
      <c r="D583" s="110"/>
      <c r="E583" s="110"/>
      <c r="F583" s="110"/>
      <c r="G583" s="110"/>
      <c r="H583" s="110"/>
      <c r="I583" s="110"/>
      <c r="J583" s="110"/>
      <c r="K583" s="110"/>
    </row>
    <row r="584" spans="1:11" ht="14.25">
      <c r="A584" s="12">
        <v>43</v>
      </c>
      <c r="B584" s="12" t="s">
        <v>253</v>
      </c>
      <c r="C584" s="12" t="s">
        <v>254</v>
      </c>
      <c r="D584" s="106">
        <v>4900</v>
      </c>
      <c r="E584" s="108">
        <v>0</v>
      </c>
      <c r="F584" s="108"/>
      <c r="G584" s="108"/>
      <c r="H584" s="108"/>
      <c r="I584" s="108"/>
      <c r="J584" s="108"/>
      <c r="K584" s="108"/>
    </row>
    <row r="585" spans="1:11" ht="14.25">
      <c r="A585" s="12">
        <v>43</v>
      </c>
      <c r="B585" s="12" t="s">
        <v>251</v>
      </c>
      <c r="C585" s="12" t="s">
        <v>223</v>
      </c>
      <c r="D585" s="108"/>
      <c r="E585" s="108"/>
      <c r="F585" s="108"/>
      <c r="G585" s="108"/>
      <c r="H585" s="108"/>
      <c r="I585" s="108"/>
      <c r="J585" s="108"/>
      <c r="K585" s="108"/>
    </row>
    <row r="586" spans="1:11" ht="15">
      <c r="A586" s="88"/>
      <c r="B586" s="88"/>
      <c r="C586" s="88" t="s">
        <v>255</v>
      </c>
      <c r="D586" s="158">
        <f aca="true" t="shared" si="108" ref="D586:K586">D582+D584+D585</f>
        <v>562869</v>
      </c>
      <c r="E586" s="158">
        <f t="shared" si="108"/>
        <v>974472</v>
      </c>
      <c r="F586" s="158">
        <f>F582+F584+F585</f>
        <v>293800</v>
      </c>
      <c r="G586" s="158">
        <f>G582+G584+G585</f>
        <v>375650</v>
      </c>
      <c r="H586" s="158">
        <f>H582+H584+H585</f>
        <v>375650</v>
      </c>
      <c r="I586" s="158">
        <f>I582+I584+I585</f>
        <v>995000</v>
      </c>
      <c r="J586" s="158">
        <f t="shared" si="108"/>
        <v>30000</v>
      </c>
      <c r="K586" s="158">
        <f t="shared" si="108"/>
        <v>30000</v>
      </c>
    </row>
    <row r="587" spans="1:11" ht="14.25">
      <c r="A587" s="58"/>
      <c r="B587" s="58"/>
      <c r="C587" s="58"/>
      <c r="D587" s="116"/>
      <c r="E587" s="116"/>
      <c r="F587" s="116"/>
      <c r="G587" s="116"/>
      <c r="H587" s="116"/>
      <c r="I587" s="116"/>
      <c r="J587" s="116"/>
      <c r="K587" s="116"/>
    </row>
    <row r="588" spans="1:11" ht="14.25">
      <c r="A588" s="58"/>
      <c r="B588" s="58" t="s">
        <v>288</v>
      </c>
      <c r="C588" s="58"/>
      <c r="D588" s="116"/>
      <c r="E588" s="116"/>
      <c r="F588" s="116"/>
      <c r="G588" s="116"/>
      <c r="H588" s="116"/>
      <c r="I588" s="116"/>
      <c r="J588" s="116"/>
      <c r="K588" s="116"/>
    </row>
    <row r="589" spans="1:11" ht="25.5">
      <c r="A589" s="7"/>
      <c r="B589" s="7" t="s">
        <v>258</v>
      </c>
      <c r="C589" s="7"/>
      <c r="D589" s="181" t="s">
        <v>1</v>
      </c>
      <c r="E589" s="181" t="s">
        <v>42</v>
      </c>
      <c r="F589" s="183" t="s">
        <v>420</v>
      </c>
      <c r="G589" s="181" t="s">
        <v>430</v>
      </c>
      <c r="H589" s="183" t="s">
        <v>318</v>
      </c>
      <c r="I589" s="183" t="s">
        <v>3</v>
      </c>
      <c r="J589" s="181"/>
      <c r="K589" s="181" t="s">
        <v>3</v>
      </c>
    </row>
    <row r="590" spans="1:11" ht="12.75">
      <c r="A590" s="10"/>
      <c r="B590" s="10"/>
      <c r="C590" s="10"/>
      <c r="D590" s="182">
        <v>2015</v>
      </c>
      <c r="E590" s="182">
        <v>2016</v>
      </c>
      <c r="F590" s="182">
        <v>2017</v>
      </c>
      <c r="G590" s="182" t="s">
        <v>431</v>
      </c>
      <c r="H590" s="182" t="s">
        <v>511</v>
      </c>
      <c r="I590" s="182">
        <v>2018</v>
      </c>
      <c r="J590" s="182">
        <v>2019</v>
      </c>
      <c r="K590" s="182">
        <v>2020</v>
      </c>
    </row>
    <row r="591" spans="1:11" ht="14.25">
      <c r="A591" s="15"/>
      <c r="B591" s="15">
        <v>821005</v>
      </c>
      <c r="C591" s="15" t="s">
        <v>509</v>
      </c>
      <c r="D591" s="163">
        <v>39996</v>
      </c>
      <c r="E591" s="163">
        <v>16665</v>
      </c>
      <c r="F591" s="163">
        <v>0</v>
      </c>
      <c r="G591" s="163"/>
      <c r="H591" s="163"/>
      <c r="I591" s="163"/>
      <c r="J591" s="163">
        <v>25000</v>
      </c>
      <c r="K591" s="163">
        <v>25000</v>
      </c>
    </row>
    <row r="592" spans="1:11" ht="14.25">
      <c r="A592" s="15"/>
      <c r="B592" s="15">
        <v>821005</v>
      </c>
      <c r="C592" s="15" t="s">
        <v>256</v>
      </c>
      <c r="D592" s="106">
        <v>106188</v>
      </c>
      <c r="E592" s="106">
        <v>44245</v>
      </c>
      <c r="F592" s="106">
        <v>0</v>
      </c>
      <c r="G592" s="106"/>
      <c r="H592" s="106"/>
      <c r="I592" s="106"/>
      <c r="J592" s="106"/>
      <c r="K592" s="106"/>
    </row>
    <row r="593" spans="1:11" ht="14.25">
      <c r="A593" s="15"/>
      <c r="B593" s="15">
        <v>821005</v>
      </c>
      <c r="C593" s="15" t="s">
        <v>348</v>
      </c>
      <c r="D593" s="106"/>
      <c r="E593" s="106"/>
      <c r="F593" s="106">
        <v>133920</v>
      </c>
      <c r="G593" s="106">
        <v>133920</v>
      </c>
      <c r="H593" s="106">
        <v>133920</v>
      </c>
      <c r="I593" s="106">
        <v>133920</v>
      </c>
      <c r="J593" s="106">
        <v>133920</v>
      </c>
      <c r="K593" s="106">
        <v>133920</v>
      </c>
    </row>
    <row r="594" spans="1:11" ht="14.25">
      <c r="A594" s="15"/>
      <c r="B594" s="15">
        <v>814</v>
      </c>
      <c r="C594" s="15" t="s">
        <v>340</v>
      </c>
      <c r="D594" s="106">
        <v>5000</v>
      </c>
      <c r="E594" s="106">
        <v>0</v>
      </c>
      <c r="F594" s="106">
        <v>0</v>
      </c>
      <c r="G594" s="106"/>
      <c r="H594" s="106"/>
      <c r="I594" s="106"/>
      <c r="J594" s="106"/>
      <c r="K594" s="106"/>
    </row>
    <row r="595" spans="1:11" ht="14.25">
      <c r="A595" s="15"/>
      <c r="B595" s="15">
        <v>813002</v>
      </c>
      <c r="C595" s="15" t="s">
        <v>453</v>
      </c>
      <c r="D595" s="106"/>
      <c r="E595" s="106"/>
      <c r="F595" s="106"/>
      <c r="G595" s="106">
        <f>35000+26100</f>
        <v>61100</v>
      </c>
      <c r="H595" s="106">
        <v>61100</v>
      </c>
      <c r="I595" s="106"/>
      <c r="J595" s="106"/>
      <c r="K595" s="106"/>
    </row>
    <row r="596" spans="1:11" ht="14.25">
      <c r="A596" s="15"/>
      <c r="B596" s="15">
        <v>821007</v>
      </c>
      <c r="C596" s="15" t="s">
        <v>341</v>
      </c>
      <c r="D596" s="106"/>
      <c r="E596" s="106">
        <v>12190</v>
      </c>
      <c r="F596" s="106">
        <v>30000</v>
      </c>
      <c r="G596" s="106">
        <v>30000</v>
      </c>
      <c r="H596" s="106">
        <v>6500</v>
      </c>
      <c r="I596" s="106">
        <v>6500</v>
      </c>
      <c r="J596" s="106">
        <v>30000</v>
      </c>
      <c r="K596" s="106">
        <v>30000</v>
      </c>
    </row>
    <row r="597" spans="1:11" ht="15">
      <c r="A597" s="45"/>
      <c r="B597" s="45"/>
      <c r="C597" s="45" t="s">
        <v>257</v>
      </c>
      <c r="D597" s="147">
        <f aca="true" t="shared" si="109" ref="D597:K597">SUM(D591:D596)</f>
        <v>151184</v>
      </c>
      <c r="E597" s="142">
        <f t="shared" si="109"/>
        <v>73100</v>
      </c>
      <c r="F597" s="142">
        <f t="shared" si="109"/>
        <v>163920</v>
      </c>
      <c r="G597" s="142">
        <f>SUM(G591:G596)</f>
        <v>225020</v>
      </c>
      <c r="H597" s="142">
        <f>SUM(H591:H596)</f>
        <v>201520</v>
      </c>
      <c r="I597" s="142">
        <f>SUM(I591:I596)</f>
        <v>140420</v>
      </c>
      <c r="J597" s="142">
        <f t="shared" si="109"/>
        <v>188920</v>
      </c>
      <c r="K597" s="142">
        <f t="shared" si="109"/>
        <v>188920</v>
      </c>
    </row>
    <row r="598" spans="1:11" ht="14.25">
      <c r="A598" s="38"/>
      <c r="B598" s="38"/>
      <c r="C598" s="38"/>
      <c r="D598" s="116"/>
      <c r="E598" s="116"/>
      <c r="F598" s="116"/>
      <c r="G598" s="116"/>
      <c r="H598" s="116"/>
      <c r="I598" s="116"/>
      <c r="J598" s="116"/>
      <c r="K598" s="116"/>
    </row>
    <row r="599" spans="1:11" ht="12.75">
      <c r="A599" s="7"/>
      <c r="B599" s="7" t="s">
        <v>258</v>
      </c>
      <c r="C599" s="7"/>
      <c r="D599" s="181" t="s">
        <v>1</v>
      </c>
      <c r="E599" s="181" t="s">
        <v>42</v>
      </c>
      <c r="F599" s="181" t="s">
        <v>420</v>
      </c>
      <c r="G599" s="181" t="s">
        <v>430</v>
      </c>
      <c r="H599" s="183" t="s">
        <v>318</v>
      </c>
      <c r="I599" s="183" t="s">
        <v>3</v>
      </c>
      <c r="J599" s="181" t="s">
        <v>3</v>
      </c>
      <c r="K599" s="181" t="s">
        <v>3</v>
      </c>
    </row>
    <row r="600" spans="1:11" ht="12.75">
      <c r="A600" s="10"/>
      <c r="B600" s="10"/>
      <c r="C600" s="10"/>
      <c r="D600" s="182">
        <v>2015</v>
      </c>
      <c r="E600" s="182">
        <v>2016</v>
      </c>
      <c r="F600" s="182">
        <v>2017</v>
      </c>
      <c r="G600" s="182" t="s">
        <v>431</v>
      </c>
      <c r="H600" s="182" t="s">
        <v>511</v>
      </c>
      <c r="I600" s="182">
        <v>2018</v>
      </c>
      <c r="J600" s="182">
        <v>2019</v>
      </c>
      <c r="K600" s="182">
        <v>2020</v>
      </c>
    </row>
    <row r="601" spans="1:11" ht="15">
      <c r="A601" s="12"/>
      <c r="B601" s="12" t="s">
        <v>259</v>
      </c>
      <c r="C601" s="12"/>
      <c r="D601" s="164">
        <f aca="true" t="shared" si="110" ref="D601:K601">D514+D518+D519</f>
        <v>5614122</v>
      </c>
      <c r="E601" s="164">
        <f t="shared" si="110"/>
        <v>6097973</v>
      </c>
      <c r="F601" s="164">
        <f t="shared" si="110"/>
        <v>6550653</v>
      </c>
      <c r="G601" s="164">
        <f t="shared" si="110"/>
        <v>7108067</v>
      </c>
      <c r="H601" s="164">
        <f t="shared" si="110"/>
        <v>7100501</v>
      </c>
      <c r="I601" s="164">
        <f t="shared" si="110"/>
        <v>7927188</v>
      </c>
      <c r="J601" s="164">
        <f t="shared" si="110"/>
        <v>7948329</v>
      </c>
      <c r="K601" s="164">
        <f t="shared" si="110"/>
        <v>8034241</v>
      </c>
    </row>
    <row r="602" spans="1:11" ht="15">
      <c r="A602" s="12"/>
      <c r="B602" s="12" t="s">
        <v>260</v>
      </c>
      <c r="C602" s="12"/>
      <c r="D602" s="165">
        <f aca="true" t="shared" si="111" ref="D602:K602">D586</f>
        <v>562869</v>
      </c>
      <c r="E602" s="165">
        <f t="shared" si="111"/>
        <v>974472</v>
      </c>
      <c r="F602" s="165">
        <f>F586</f>
        <v>293800</v>
      </c>
      <c r="G602" s="165">
        <f>G586</f>
        <v>375650</v>
      </c>
      <c r="H602" s="165">
        <f>H586</f>
        <v>375650</v>
      </c>
      <c r="I602" s="165">
        <f>I586</f>
        <v>995000</v>
      </c>
      <c r="J602" s="165">
        <f t="shared" si="111"/>
        <v>30000</v>
      </c>
      <c r="K602" s="165">
        <f t="shared" si="111"/>
        <v>30000</v>
      </c>
    </row>
    <row r="603" spans="1:11" ht="14.25">
      <c r="A603" s="12"/>
      <c r="B603" s="12" t="s">
        <v>257</v>
      </c>
      <c r="C603" s="12"/>
      <c r="D603" s="106">
        <f aca="true" t="shared" si="112" ref="D603:K603">D597</f>
        <v>151184</v>
      </c>
      <c r="E603" s="106">
        <f t="shared" si="112"/>
        <v>73100</v>
      </c>
      <c r="F603" s="106">
        <f>F597</f>
        <v>163920</v>
      </c>
      <c r="G603" s="106">
        <f>G597</f>
        <v>225020</v>
      </c>
      <c r="H603" s="106">
        <f>H597</f>
        <v>201520</v>
      </c>
      <c r="I603" s="106">
        <f>I597</f>
        <v>140420</v>
      </c>
      <c r="J603" s="106">
        <f t="shared" si="112"/>
        <v>188920</v>
      </c>
      <c r="K603" s="106">
        <f t="shared" si="112"/>
        <v>188920</v>
      </c>
    </row>
    <row r="604" spans="1:11" ht="15">
      <c r="A604" s="75"/>
      <c r="B604" s="75" t="s">
        <v>261</v>
      </c>
      <c r="C604" s="75"/>
      <c r="D604" s="166">
        <f aca="true" t="shared" si="113" ref="D604:K604">SUM(D601:D603)</f>
        <v>6328175</v>
      </c>
      <c r="E604" s="166">
        <f t="shared" si="113"/>
        <v>7145545</v>
      </c>
      <c r="F604" s="166">
        <f>SUM(F601:F603)</f>
        <v>7008373</v>
      </c>
      <c r="G604" s="166">
        <f>SUM(G601:G603)</f>
        <v>7708737</v>
      </c>
      <c r="H604" s="166">
        <f>SUM(H601:H603)</f>
        <v>7677671</v>
      </c>
      <c r="I604" s="166">
        <f>SUM(I601:I603)</f>
        <v>9062608</v>
      </c>
      <c r="J604" s="166">
        <f t="shared" si="113"/>
        <v>8167249</v>
      </c>
      <c r="K604" s="166">
        <f t="shared" si="113"/>
        <v>8253161</v>
      </c>
    </row>
    <row r="605" spans="1:11" ht="11.25" customHeight="1">
      <c r="A605" s="58"/>
      <c r="B605" s="58"/>
      <c r="C605" s="58"/>
      <c r="D605" s="116"/>
      <c r="E605" s="116"/>
      <c r="F605" s="116"/>
      <c r="G605" s="116"/>
      <c r="H605" s="116"/>
      <c r="I605" s="116"/>
      <c r="J605" s="116"/>
      <c r="K605" s="116"/>
    </row>
    <row r="606" spans="1:11" ht="8.25" customHeight="1">
      <c r="A606" s="58"/>
      <c r="B606" s="58"/>
      <c r="C606" s="58"/>
      <c r="D606" s="116"/>
      <c r="E606" s="116"/>
      <c r="F606" s="116"/>
      <c r="G606" s="116"/>
      <c r="H606" s="116"/>
      <c r="I606" s="116"/>
      <c r="J606" s="116"/>
      <c r="K606" s="116"/>
    </row>
    <row r="607" spans="1:11" ht="29.25" customHeight="1">
      <c r="A607" s="6"/>
      <c r="B607" s="62" t="s">
        <v>258</v>
      </c>
      <c r="C607" s="7"/>
      <c r="D607" s="181" t="s">
        <v>1</v>
      </c>
      <c r="E607" s="181" t="s">
        <v>42</v>
      </c>
      <c r="F607" s="183" t="s">
        <v>420</v>
      </c>
      <c r="G607" s="181" t="s">
        <v>430</v>
      </c>
      <c r="H607" s="183" t="s">
        <v>318</v>
      </c>
      <c r="I607" s="183" t="s">
        <v>3</v>
      </c>
      <c r="J607" s="181" t="s">
        <v>3</v>
      </c>
      <c r="K607" s="181" t="s">
        <v>3</v>
      </c>
    </row>
    <row r="608" spans="1:11" ht="12.75" customHeight="1">
      <c r="A608" s="9"/>
      <c r="B608" s="177"/>
      <c r="C608" s="10"/>
      <c r="D608" s="182">
        <v>2015</v>
      </c>
      <c r="E608" s="182">
        <v>2016</v>
      </c>
      <c r="F608" s="182">
        <v>2017</v>
      </c>
      <c r="G608" s="182" t="s">
        <v>431</v>
      </c>
      <c r="H608" s="182" t="s">
        <v>511</v>
      </c>
      <c r="I608" s="182">
        <v>2018</v>
      </c>
      <c r="J608" s="182">
        <v>2019</v>
      </c>
      <c r="K608" s="182">
        <v>2020</v>
      </c>
    </row>
    <row r="609" spans="1:11" ht="14.25">
      <c r="A609" s="16"/>
      <c r="B609" s="176" t="s">
        <v>0</v>
      </c>
      <c r="C609" s="176"/>
      <c r="D609" s="167">
        <f>prijmy!E102</f>
        <v>5557950</v>
      </c>
      <c r="E609" s="167">
        <f>prijmy!F102</f>
        <v>6531942</v>
      </c>
      <c r="F609" s="167">
        <f>prijmy!G102</f>
        <v>6889026</v>
      </c>
      <c r="G609" s="167">
        <f>prijmy!H102</f>
        <v>7192199</v>
      </c>
      <c r="H609" s="167">
        <f>prijmy!I102</f>
        <v>7032466</v>
      </c>
      <c r="I609" s="167">
        <f>prijmy!J102</f>
        <v>7900144</v>
      </c>
      <c r="J609" s="167">
        <f>prijmy!K102</f>
        <v>8424124</v>
      </c>
      <c r="K609" s="167">
        <f>prijmy!L102</f>
        <v>8625124</v>
      </c>
    </row>
    <row r="610" spans="1:11" ht="14.25">
      <c r="A610" s="16"/>
      <c r="B610" s="16" t="s">
        <v>43</v>
      </c>
      <c r="C610" s="16"/>
      <c r="D610" s="167">
        <f>prijmy!E103</f>
        <v>410500</v>
      </c>
      <c r="E610" s="167">
        <f>prijmy!F103</f>
        <v>94679</v>
      </c>
      <c r="F610" s="167">
        <f>prijmy!G85</f>
        <v>35000</v>
      </c>
      <c r="G610" s="167">
        <f>prijmy!H85</f>
        <v>35000</v>
      </c>
      <c r="H610" s="167">
        <f>prijmy!I85</f>
        <v>15000</v>
      </c>
      <c r="I610" s="167">
        <f>prijmy!J85</f>
        <v>229000</v>
      </c>
      <c r="J610" s="167">
        <f>prijmy!K85</f>
        <v>20000</v>
      </c>
      <c r="K610" s="167">
        <f>prijmy!L85</f>
        <v>20000</v>
      </c>
    </row>
    <row r="611" spans="1:11" ht="14.25">
      <c r="A611" s="16"/>
      <c r="B611" s="16" t="s">
        <v>55</v>
      </c>
      <c r="C611" s="16"/>
      <c r="D611" s="167">
        <f>prijmy!E104</f>
        <v>592894</v>
      </c>
      <c r="E611" s="167">
        <f>prijmy!F104</f>
        <v>762250</v>
      </c>
      <c r="F611" s="167">
        <f>prijmy!G104</f>
        <v>0</v>
      </c>
      <c r="G611" s="167">
        <f>prijmy!H104</f>
        <v>772368</v>
      </c>
      <c r="H611" s="167">
        <f>prijmy!I104</f>
        <v>772368</v>
      </c>
      <c r="I611" s="167">
        <f>prijmy!J104</f>
        <v>500000</v>
      </c>
      <c r="J611" s="167">
        <f>+prijmy!G104</f>
        <v>0</v>
      </c>
      <c r="K611" s="167">
        <f>prijmy!K104</f>
        <v>0</v>
      </c>
    </row>
    <row r="612" spans="1:11" ht="14.25">
      <c r="A612" s="16"/>
      <c r="B612" s="16" t="s">
        <v>56</v>
      </c>
      <c r="C612" s="16"/>
      <c r="D612" s="167">
        <f>prijmy!E105</f>
        <v>203576</v>
      </c>
      <c r="E612" s="167">
        <f>prijmy!F105</f>
        <v>222077</v>
      </c>
      <c r="F612" s="167">
        <v>239357</v>
      </c>
      <c r="G612" s="167">
        <f>prijmy!H105</f>
        <v>239357</v>
      </c>
      <c r="H612" s="167">
        <f>prijmy!I105</f>
        <v>239357</v>
      </c>
      <c r="I612" s="167">
        <f>prijmy!J105</f>
        <v>490857</v>
      </c>
      <c r="J612" s="167">
        <f>prijmy!K105</f>
        <v>490857</v>
      </c>
      <c r="K612" s="167">
        <f>prijmy!K105</f>
        <v>490857</v>
      </c>
    </row>
    <row r="613" spans="1:11" ht="14.25">
      <c r="A613" s="16"/>
      <c r="B613" s="16" t="s">
        <v>424</v>
      </c>
      <c r="C613" s="16"/>
      <c r="D613" s="167"/>
      <c r="E613" s="167">
        <v>-673</v>
      </c>
      <c r="F613" s="167"/>
      <c r="G613" s="167"/>
      <c r="H613" s="167"/>
      <c r="I613" s="167"/>
      <c r="J613" s="167"/>
      <c r="K613" s="167"/>
    </row>
    <row r="614" spans="1:11" ht="15">
      <c r="A614" s="19"/>
      <c r="B614" s="19" t="s">
        <v>57</v>
      </c>
      <c r="C614" s="19"/>
      <c r="D614" s="110">
        <f>SUM(D609:D612)</f>
        <v>6764920</v>
      </c>
      <c r="E614" s="110">
        <f>SUM(E609:E613)</f>
        <v>7610275</v>
      </c>
      <c r="F614" s="110">
        <f aca="true" t="shared" si="114" ref="F614:K614">SUM(F609:F612)</f>
        <v>7163383</v>
      </c>
      <c r="G614" s="110">
        <f t="shared" si="114"/>
        <v>8238924</v>
      </c>
      <c r="H614" s="110">
        <f t="shared" si="114"/>
        <v>8059191</v>
      </c>
      <c r="I614" s="110">
        <f t="shared" si="114"/>
        <v>9120001</v>
      </c>
      <c r="J614" s="110">
        <f t="shared" si="114"/>
        <v>8934981</v>
      </c>
      <c r="K614" s="110">
        <f t="shared" si="114"/>
        <v>9135981</v>
      </c>
    </row>
    <row r="615" spans="1:11" ht="15.75">
      <c r="A615" s="46"/>
      <c r="B615" s="46" t="s">
        <v>262</v>
      </c>
      <c r="C615" s="46"/>
      <c r="D615" s="110">
        <f aca="true" t="shared" si="115" ref="D615:K615">D614-D604</f>
        <v>436745</v>
      </c>
      <c r="E615" s="110">
        <f t="shared" si="115"/>
        <v>464730</v>
      </c>
      <c r="F615" s="110">
        <f t="shared" si="115"/>
        <v>155010</v>
      </c>
      <c r="G615" s="110">
        <f t="shared" si="115"/>
        <v>530187</v>
      </c>
      <c r="H615" s="110">
        <f t="shared" si="115"/>
        <v>381520</v>
      </c>
      <c r="I615" s="110">
        <f>I614-I604</f>
        <v>57393</v>
      </c>
      <c r="J615" s="110">
        <f t="shared" si="115"/>
        <v>767732</v>
      </c>
      <c r="K615" s="110">
        <f t="shared" si="115"/>
        <v>882820</v>
      </c>
    </row>
    <row r="616" spans="1:11" ht="15" thickBot="1">
      <c r="A616" s="30"/>
      <c r="B616" s="30"/>
      <c r="C616" s="30"/>
      <c r="D616" s="116"/>
      <c r="E616" s="116"/>
      <c r="F616" s="116"/>
      <c r="G616" s="116"/>
      <c r="H616" s="116"/>
      <c r="I616" s="116"/>
      <c r="J616" s="116"/>
      <c r="K616" s="116"/>
    </row>
    <row r="617" spans="1:11" ht="25.5">
      <c r="A617" s="47"/>
      <c r="B617" s="47" t="s">
        <v>258</v>
      </c>
      <c r="C617" s="47"/>
      <c r="D617" s="181" t="s">
        <v>1</v>
      </c>
      <c r="E617" s="181" t="s">
        <v>42</v>
      </c>
      <c r="F617" s="183" t="s">
        <v>420</v>
      </c>
      <c r="G617" s="181" t="s">
        <v>430</v>
      </c>
      <c r="H617" s="183" t="s">
        <v>318</v>
      </c>
      <c r="I617" s="183" t="s">
        <v>3</v>
      </c>
      <c r="J617" s="181" t="s">
        <v>3</v>
      </c>
      <c r="K617" s="181" t="s">
        <v>3</v>
      </c>
    </row>
    <row r="618" spans="1:11" ht="13.5" thickBot="1">
      <c r="A618" s="48"/>
      <c r="B618" s="48" t="s">
        <v>263</v>
      </c>
      <c r="C618" s="48"/>
      <c r="D618" s="182">
        <v>2015</v>
      </c>
      <c r="E618" s="182">
        <v>2016</v>
      </c>
      <c r="F618" s="182">
        <v>2017</v>
      </c>
      <c r="G618" s="182" t="s">
        <v>431</v>
      </c>
      <c r="H618" s="182" t="s">
        <v>511</v>
      </c>
      <c r="I618" s="182">
        <v>2018</v>
      </c>
      <c r="J618" s="182">
        <v>2019</v>
      </c>
      <c r="K618" s="182">
        <v>2020</v>
      </c>
    </row>
    <row r="619" spans="1:11" ht="14.25">
      <c r="A619" s="49"/>
      <c r="B619" s="49" t="s">
        <v>264</v>
      </c>
      <c r="C619" s="49"/>
      <c r="D619" s="168">
        <f>D609</f>
        <v>5557950</v>
      </c>
      <c r="E619" s="168">
        <f>E609</f>
        <v>6531942</v>
      </c>
      <c r="F619" s="168">
        <f>prijmy!G102</f>
        <v>6889026</v>
      </c>
      <c r="G619" s="168">
        <f>prijmy!H102</f>
        <v>7192199</v>
      </c>
      <c r="H619" s="168">
        <f>prijmy!I102</f>
        <v>7032466</v>
      </c>
      <c r="I619" s="168">
        <f>prijmy!J102</f>
        <v>7900144</v>
      </c>
      <c r="J619" s="168">
        <f>prijmy!K102</f>
        <v>8424124</v>
      </c>
      <c r="K619" s="168">
        <f>prijmy!L102</f>
        <v>8625124</v>
      </c>
    </row>
    <row r="620" spans="1:11" ht="14.25">
      <c r="A620" s="49"/>
      <c r="B620" s="49" t="s">
        <v>265</v>
      </c>
      <c r="C620" s="49"/>
      <c r="D620" s="112">
        <f>D612</f>
        <v>203576</v>
      </c>
      <c r="E620" s="112">
        <f>E612</f>
        <v>222077</v>
      </c>
      <c r="F620" s="112">
        <f>prijmy!G105</f>
        <v>239357</v>
      </c>
      <c r="G620" s="112">
        <f>prijmy!H105</f>
        <v>239357</v>
      </c>
      <c r="H620" s="112">
        <f>prijmy!I105</f>
        <v>239357</v>
      </c>
      <c r="I620" s="112">
        <f>prijmy!J105</f>
        <v>490857</v>
      </c>
      <c r="J620" s="112">
        <f>prijmy!K105</f>
        <v>490857</v>
      </c>
      <c r="K620" s="112">
        <f>prijmy!L105</f>
        <v>490857</v>
      </c>
    </row>
    <row r="621" spans="1:11" ht="15">
      <c r="A621" s="50"/>
      <c r="B621" s="50" t="s">
        <v>266</v>
      </c>
      <c r="C621" s="50"/>
      <c r="D621" s="114">
        <f aca="true" t="shared" si="116" ref="D621:K621">SUM(D619:D620)</f>
        <v>5761526</v>
      </c>
      <c r="E621" s="114">
        <f t="shared" si="116"/>
        <v>6754019</v>
      </c>
      <c r="F621" s="114">
        <f>SUM(F619:F620)</f>
        <v>7128383</v>
      </c>
      <c r="G621" s="114">
        <f>SUM(G619:G620)</f>
        <v>7431556</v>
      </c>
      <c r="H621" s="114">
        <f>SUM(H619:H620)</f>
        <v>7271823</v>
      </c>
      <c r="I621" s="114">
        <f>SUM(I619:I620)</f>
        <v>8391001</v>
      </c>
      <c r="J621" s="114">
        <f t="shared" si="116"/>
        <v>8914981</v>
      </c>
      <c r="K621" s="114">
        <f t="shared" si="116"/>
        <v>9115981</v>
      </c>
    </row>
    <row r="622" spans="1:11" ht="14.25">
      <c r="A622" s="49"/>
      <c r="B622" s="49" t="s">
        <v>267</v>
      </c>
      <c r="C622" s="49"/>
      <c r="D622" s="167">
        <f aca="true" t="shared" si="117" ref="D622:K622">D521</f>
        <v>5614122</v>
      </c>
      <c r="E622" s="167">
        <f t="shared" si="117"/>
        <v>6097973</v>
      </c>
      <c r="F622" s="167">
        <f t="shared" si="117"/>
        <v>6550653</v>
      </c>
      <c r="G622" s="167">
        <f t="shared" si="117"/>
        <v>7108067</v>
      </c>
      <c r="H622" s="167">
        <f t="shared" si="117"/>
        <v>7100501</v>
      </c>
      <c r="I622" s="167">
        <f t="shared" si="117"/>
        <v>7927188</v>
      </c>
      <c r="J622" s="167">
        <f t="shared" si="117"/>
        <v>7948329</v>
      </c>
      <c r="K622" s="167">
        <f t="shared" si="117"/>
        <v>8034241</v>
      </c>
    </row>
    <row r="623" spans="1:11" ht="15">
      <c r="A623" s="50"/>
      <c r="B623" s="50" t="s">
        <v>268</v>
      </c>
      <c r="C623" s="50"/>
      <c r="D623" s="114">
        <f aca="true" t="shared" si="118" ref="D623:K623">D621-D622</f>
        <v>147404</v>
      </c>
      <c r="E623" s="114">
        <f t="shared" si="118"/>
        <v>656046</v>
      </c>
      <c r="F623" s="114">
        <f>F621-F622</f>
        <v>577730</v>
      </c>
      <c r="G623" s="114">
        <f>G621-G622</f>
        <v>323489</v>
      </c>
      <c r="H623" s="114">
        <f>H621-H622</f>
        <v>171322</v>
      </c>
      <c r="I623" s="114">
        <f>I621-I622</f>
        <v>463813</v>
      </c>
      <c r="J623" s="114">
        <f t="shared" si="118"/>
        <v>966652</v>
      </c>
      <c r="K623" s="114">
        <f t="shared" si="118"/>
        <v>1081740</v>
      </c>
    </row>
    <row r="624" spans="1:11" ht="15" thickBot="1">
      <c r="A624" s="92"/>
      <c r="B624" s="92"/>
      <c r="C624" s="92"/>
      <c r="D624" s="116"/>
      <c r="E624" s="116"/>
      <c r="F624" s="116"/>
      <c r="G624" s="116"/>
      <c r="H624" s="116"/>
      <c r="I624" s="116"/>
      <c r="J624" s="116"/>
      <c r="K624" s="116"/>
    </row>
    <row r="625" spans="1:11" ht="25.5">
      <c r="A625" s="47"/>
      <c r="B625" s="47" t="s">
        <v>258</v>
      </c>
      <c r="C625" s="47"/>
      <c r="D625" s="181" t="s">
        <v>1</v>
      </c>
      <c r="E625" s="181" t="s">
        <v>42</v>
      </c>
      <c r="F625" s="183" t="s">
        <v>420</v>
      </c>
      <c r="G625" s="181" t="s">
        <v>430</v>
      </c>
      <c r="H625" s="183" t="s">
        <v>318</v>
      </c>
      <c r="I625" s="183" t="s">
        <v>3</v>
      </c>
      <c r="J625" s="181" t="s">
        <v>3</v>
      </c>
      <c r="K625" s="181" t="s">
        <v>3</v>
      </c>
    </row>
    <row r="626" spans="1:11" ht="13.5" thickBot="1">
      <c r="A626" s="48"/>
      <c r="B626" s="48" t="s">
        <v>269</v>
      </c>
      <c r="C626" s="48"/>
      <c r="D626" s="182">
        <v>2015</v>
      </c>
      <c r="E626" s="182">
        <v>2016</v>
      </c>
      <c r="F626" s="182">
        <v>2017</v>
      </c>
      <c r="G626" s="182" t="s">
        <v>431</v>
      </c>
      <c r="H626" s="182" t="s">
        <v>511</v>
      </c>
      <c r="I626" s="182">
        <v>2018</v>
      </c>
      <c r="J626" s="182">
        <v>2019</v>
      </c>
      <c r="K626" s="182">
        <v>2020</v>
      </c>
    </row>
    <row r="627" spans="1:11" ht="14.25">
      <c r="A627" s="51"/>
      <c r="B627" s="51" t="s">
        <v>270</v>
      </c>
      <c r="C627" s="51"/>
      <c r="D627" s="168">
        <f>D610</f>
        <v>410500</v>
      </c>
      <c r="E627" s="168">
        <f>E610</f>
        <v>94679</v>
      </c>
      <c r="F627" s="168">
        <f>prijmy!G103</f>
        <v>35000</v>
      </c>
      <c r="G627" s="168">
        <f>prijmy!H103</f>
        <v>35000</v>
      </c>
      <c r="H627" s="168">
        <f>prijmy!I103</f>
        <v>15000</v>
      </c>
      <c r="I627" s="168">
        <f>prijmy!J103</f>
        <v>229000</v>
      </c>
      <c r="J627" s="168">
        <f>prijmy!K103</f>
        <v>20000</v>
      </c>
      <c r="K627" s="168">
        <f>prijmy!L103</f>
        <v>20000</v>
      </c>
    </row>
    <row r="628" spans="1:11" ht="14.25">
      <c r="A628" s="49"/>
      <c r="B628" s="49" t="s">
        <v>271</v>
      </c>
      <c r="C628" s="49"/>
      <c r="D628" s="112">
        <f aca="true" t="shared" si="119" ref="D628:K628">D602</f>
        <v>562869</v>
      </c>
      <c r="E628" s="112">
        <f t="shared" si="119"/>
        <v>974472</v>
      </c>
      <c r="F628" s="112">
        <f t="shared" si="119"/>
        <v>293800</v>
      </c>
      <c r="G628" s="112">
        <f t="shared" si="119"/>
        <v>375650</v>
      </c>
      <c r="H628" s="112">
        <f t="shared" si="119"/>
        <v>375650</v>
      </c>
      <c r="I628" s="112">
        <f t="shared" si="119"/>
        <v>995000</v>
      </c>
      <c r="J628" s="112">
        <f t="shared" si="119"/>
        <v>30000</v>
      </c>
      <c r="K628" s="112">
        <f t="shared" si="119"/>
        <v>30000</v>
      </c>
    </row>
    <row r="629" spans="1:11" ht="15">
      <c r="A629" s="50"/>
      <c r="B629" s="50" t="s">
        <v>272</v>
      </c>
      <c r="C629" s="50"/>
      <c r="D629" s="112">
        <f aca="true" t="shared" si="120" ref="D629:K629">D627-D628</f>
        <v>-152369</v>
      </c>
      <c r="E629" s="114">
        <f t="shared" si="120"/>
        <v>-879793</v>
      </c>
      <c r="F629" s="114">
        <f>F627-F628</f>
        <v>-258800</v>
      </c>
      <c r="G629" s="114">
        <f>G627-G628</f>
        <v>-340650</v>
      </c>
      <c r="H629" s="114">
        <f>H627-H628</f>
        <v>-360650</v>
      </c>
      <c r="I629" s="114">
        <f>I627-I628</f>
        <v>-766000</v>
      </c>
      <c r="J629" s="114">
        <f t="shared" si="120"/>
        <v>-10000</v>
      </c>
      <c r="K629" s="114">
        <f t="shared" si="120"/>
        <v>-10000</v>
      </c>
    </row>
    <row r="630" spans="1:11" ht="15" thickBot="1">
      <c r="A630" s="30"/>
      <c r="B630" s="30"/>
      <c r="C630" s="30"/>
      <c r="D630" s="116"/>
      <c r="E630" s="116"/>
      <c r="F630" s="116"/>
      <c r="G630" s="116"/>
      <c r="H630" s="116"/>
      <c r="I630" s="116"/>
      <c r="J630" s="116"/>
      <c r="K630" s="116"/>
    </row>
    <row r="631" spans="1:11" ht="25.5">
      <c r="A631" s="47"/>
      <c r="B631" s="47" t="s">
        <v>258</v>
      </c>
      <c r="C631" s="47"/>
      <c r="D631" s="181" t="s">
        <v>1</v>
      </c>
      <c r="E631" s="181" t="s">
        <v>42</v>
      </c>
      <c r="F631" s="183" t="s">
        <v>420</v>
      </c>
      <c r="G631" s="181" t="s">
        <v>430</v>
      </c>
      <c r="H631" s="183" t="s">
        <v>318</v>
      </c>
      <c r="I631" s="183" t="s">
        <v>3</v>
      </c>
      <c r="J631" s="181" t="s">
        <v>3</v>
      </c>
      <c r="K631" s="181" t="s">
        <v>3</v>
      </c>
    </row>
    <row r="632" spans="1:11" ht="13.5" thickBot="1">
      <c r="A632" s="48"/>
      <c r="B632" s="48" t="s">
        <v>273</v>
      </c>
      <c r="C632" s="48"/>
      <c r="D632" s="182">
        <v>2015</v>
      </c>
      <c r="E632" s="182">
        <v>2016</v>
      </c>
      <c r="F632" s="182">
        <v>2017</v>
      </c>
      <c r="G632" s="182" t="s">
        <v>431</v>
      </c>
      <c r="H632" s="182" t="s">
        <v>511</v>
      </c>
      <c r="I632" s="182">
        <v>2018</v>
      </c>
      <c r="J632" s="182">
        <v>2019</v>
      </c>
      <c r="K632" s="182">
        <v>2020</v>
      </c>
    </row>
    <row r="633" spans="1:11" ht="14.25">
      <c r="A633" s="35"/>
      <c r="B633" s="35" t="s">
        <v>274</v>
      </c>
      <c r="C633" s="35"/>
      <c r="D633" s="168">
        <f>prijmy!E104</f>
        <v>592894</v>
      </c>
      <c r="E633" s="168">
        <f>E611+E613</f>
        <v>761577</v>
      </c>
      <c r="F633" s="168">
        <f>prijmy!G104</f>
        <v>0</v>
      </c>
      <c r="G633" s="168">
        <f>prijmy!H104</f>
        <v>772368</v>
      </c>
      <c r="H633" s="168">
        <f>prijmy!I104</f>
        <v>772368</v>
      </c>
      <c r="I633" s="168">
        <f>prijmy!J104</f>
        <v>500000</v>
      </c>
      <c r="J633" s="168">
        <f>prijmy!K104</f>
        <v>0</v>
      </c>
      <c r="K633" s="112">
        <f>prijmy!L104</f>
        <v>0</v>
      </c>
    </row>
    <row r="634" spans="1:11" ht="14.25">
      <c r="A634" s="35"/>
      <c r="B634" s="35" t="s">
        <v>275</v>
      </c>
      <c r="C634" s="35"/>
      <c r="D634" s="169">
        <f aca="true" t="shared" si="121" ref="D634:K634">D597</f>
        <v>151184</v>
      </c>
      <c r="E634" s="169">
        <f t="shared" si="121"/>
        <v>73100</v>
      </c>
      <c r="F634" s="169">
        <f t="shared" si="121"/>
        <v>163920</v>
      </c>
      <c r="G634" s="169">
        <f t="shared" si="121"/>
        <v>225020</v>
      </c>
      <c r="H634" s="169">
        <f t="shared" si="121"/>
        <v>201520</v>
      </c>
      <c r="I634" s="169">
        <f t="shared" si="121"/>
        <v>140420</v>
      </c>
      <c r="J634" s="169">
        <f t="shared" si="121"/>
        <v>188920</v>
      </c>
      <c r="K634" s="170">
        <f t="shared" si="121"/>
        <v>188920</v>
      </c>
    </row>
    <row r="635" spans="1:11" ht="15">
      <c r="A635" s="39"/>
      <c r="B635" s="39" t="s">
        <v>276</v>
      </c>
      <c r="C635" s="39"/>
      <c r="D635" s="171">
        <f aca="true" t="shared" si="122" ref="D635:K635">D633-D634</f>
        <v>441710</v>
      </c>
      <c r="E635" s="171">
        <f t="shared" si="122"/>
        <v>688477</v>
      </c>
      <c r="F635" s="171">
        <f>F633-F634</f>
        <v>-163920</v>
      </c>
      <c r="G635" s="171">
        <f>G633-G634</f>
        <v>547348</v>
      </c>
      <c r="H635" s="171">
        <f>H633-H634</f>
        <v>570848</v>
      </c>
      <c r="I635" s="171">
        <f>I633-I634</f>
        <v>359580</v>
      </c>
      <c r="J635" s="171">
        <f t="shared" si="122"/>
        <v>-188920</v>
      </c>
      <c r="K635" s="142">
        <f t="shared" si="122"/>
        <v>-188920</v>
      </c>
    </row>
    <row r="636" spans="1:11" ht="15">
      <c r="A636" s="39"/>
      <c r="B636" s="39" t="s">
        <v>409</v>
      </c>
      <c r="C636" s="39"/>
      <c r="D636" s="172">
        <f aca="true" t="shared" si="123" ref="D636:K636">D623+D629+D635</f>
        <v>436745</v>
      </c>
      <c r="E636" s="172">
        <f t="shared" si="123"/>
        <v>464730</v>
      </c>
      <c r="F636" s="172">
        <f>F623+F629+F635</f>
        <v>155010</v>
      </c>
      <c r="G636" s="172">
        <f>G623+G629+G635</f>
        <v>530187</v>
      </c>
      <c r="H636" s="172">
        <f>H623+H629+H635</f>
        <v>381520</v>
      </c>
      <c r="I636" s="110">
        <f>I623+I629+I635</f>
        <v>57393</v>
      </c>
      <c r="J636" s="172">
        <f t="shared" si="123"/>
        <v>767732</v>
      </c>
      <c r="K636" s="173">
        <f t="shared" si="123"/>
        <v>882820</v>
      </c>
    </row>
    <row r="637" ht="14.25">
      <c r="B637" s="194" t="s">
        <v>512</v>
      </c>
    </row>
    <row r="639" spans="1:3" ht="14.25">
      <c r="A639" s="79"/>
      <c r="B639" s="206"/>
      <c r="C639" s="79"/>
    </row>
    <row r="640" spans="1:11" ht="64.5" customHeight="1">
      <c r="A640" s="79"/>
      <c r="B640" s="217"/>
      <c r="C640" s="217"/>
      <c r="D640" s="217"/>
      <c r="E640" s="217"/>
      <c r="F640" s="217"/>
      <c r="G640" s="217"/>
      <c r="H640" s="217"/>
      <c r="I640" s="217"/>
      <c r="J640" s="217"/>
      <c r="K640" s="217"/>
    </row>
    <row r="641" spans="1:11" ht="78" customHeight="1">
      <c r="A641" s="79"/>
      <c r="B641" s="217"/>
      <c r="C641" s="217"/>
      <c r="D641" s="217"/>
      <c r="E641" s="217"/>
      <c r="F641" s="217"/>
      <c r="G641" s="217"/>
      <c r="H641" s="217"/>
      <c r="I641" s="217"/>
      <c r="J641" s="217"/>
      <c r="K641" s="217"/>
    </row>
    <row r="642" spans="1:11" ht="33" customHeight="1">
      <c r="A642" s="79"/>
      <c r="B642" s="217"/>
      <c r="C642" s="217"/>
      <c r="D642" s="217"/>
      <c r="E642" s="217"/>
      <c r="F642" s="217"/>
      <c r="G642" s="217"/>
      <c r="H642" s="217"/>
      <c r="I642" s="217"/>
      <c r="J642" s="217"/>
      <c r="K642" s="217"/>
    </row>
    <row r="643" spans="1:3" ht="14.25">
      <c r="A643" s="79"/>
      <c r="B643" s="206"/>
      <c r="C643" s="79"/>
    </row>
    <row r="644" spans="1:3" ht="14.25">
      <c r="A644" s="79"/>
      <c r="B644" s="206"/>
      <c r="C644" s="79"/>
    </row>
    <row r="645" ht="14.25">
      <c r="B645" s="207"/>
    </row>
    <row r="646" ht="14.25">
      <c r="B646" s="207"/>
    </row>
    <row r="647" ht="14.25">
      <c r="B647" s="207"/>
    </row>
    <row r="648" ht="14.25">
      <c r="B648" s="207"/>
    </row>
  </sheetData>
  <sheetProtection/>
  <mergeCells count="4">
    <mergeCell ref="B640:K640"/>
    <mergeCell ref="B641:K641"/>
    <mergeCell ref="B642:K642"/>
    <mergeCell ref="B516:C516"/>
  </mergeCells>
  <printOptions/>
  <pageMargins left="0.1968503937007874" right="0.15748031496062992" top="0.5905511811023623" bottom="0.5905511811023623" header="0.5118110236220472" footer="0.5118110236220472"/>
  <pageSetup fitToHeight="0" fitToWidth="1" horizontalDpi="600" verticalDpi="600" orientation="landscape" paperSize="9" scale="81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</dc:creator>
  <cp:keywords/>
  <dc:description/>
  <cp:lastModifiedBy>Drahosova Daniela</cp:lastModifiedBy>
  <cp:lastPrinted>2018-01-16T07:25:39Z</cp:lastPrinted>
  <dcterms:created xsi:type="dcterms:W3CDTF">2010-09-27T11:27:20Z</dcterms:created>
  <dcterms:modified xsi:type="dcterms:W3CDTF">2018-01-18T09:08:49Z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