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423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Hárok1!$A$1:$G$71</definedName>
  </definedNames>
  <calcPr calcId="152511"/>
</workbook>
</file>

<file path=xl/calcChain.xml><?xml version="1.0" encoding="utf-8"?>
<calcChain xmlns="http://schemas.openxmlformats.org/spreadsheetml/2006/main">
  <c r="D22" i="2" l="1"/>
  <c r="E22" i="2"/>
  <c r="C22" i="2"/>
  <c r="D69" i="1"/>
  <c r="D68" i="1"/>
  <c r="K39" i="1"/>
  <c r="D67" i="1"/>
  <c r="D66" i="1"/>
  <c r="D65" i="1"/>
  <c r="K5" i="1" l="1"/>
  <c r="K7" i="1"/>
  <c r="K19" i="1"/>
  <c r="K25" i="1"/>
  <c r="D58" i="1"/>
  <c r="D10" i="1"/>
  <c r="D43" i="1"/>
  <c r="D34" i="1"/>
  <c r="D32" i="1"/>
  <c r="D29" i="1"/>
  <c r="D15" i="1"/>
  <c r="D8" i="1"/>
  <c r="D6" i="1"/>
  <c r="D27" i="1"/>
  <c r="D24" i="1" s="1"/>
  <c r="D5" i="1" l="1"/>
  <c r="D70" i="1" s="1"/>
  <c r="K43" i="1"/>
  <c r="K41" i="1"/>
  <c r="D26" i="2"/>
  <c r="D25" i="2" s="1"/>
  <c r="E26" i="2"/>
  <c r="E25" i="2" s="1"/>
  <c r="D29" i="2"/>
  <c r="E29" i="2"/>
  <c r="C29" i="2"/>
  <c r="C26" i="2"/>
  <c r="C25" i="2" s="1"/>
  <c r="D24" i="2"/>
  <c r="D23" i="2" s="1"/>
  <c r="E24" i="2"/>
  <c r="E23" i="2" s="1"/>
  <c r="C24" i="2"/>
  <c r="C23" i="2" s="1"/>
  <c r="D10" i="2"/>
  <c r="E10" i="2"/>
  <c r="C10" i="2"/>
  <c r="D19" i="2"/>
  <c r="E19" i="2"/>
  <c r="C19" i="2"/>
  <c r="D21" i="2"/>
  <c r="D20" i="2" s="1"/>
  <c r="E21" i="2"/>
  <c r="E17" i="2" s="1"/>
  <c r="C21" i="2"/>
  <c r="C20" i="2" s="1"/>
  <c r="E14" i="2"/>
  <c r="C14" i="2"/>
  <c r="D18" i="2"/>
  <c r="E18" i="2"/>
  <c r="C18" i="2"/>
  <c r="D4" i="2"/>
  <c r="E4" i="2"/>
  <c r="C4" i="2"/>
  <c r="D9" i="2"/>
  <c r="E9" i="2"/>
  <c r="C9" i="2"/>
  <c r="D8" i="2"/>
  <c r="E8" i="2"/>
  <c r="C8" i="2"/>
  <c r="D7" i="2"/>
  <c r="E7" i="2"/>
  <c r="C7" i="2"/>
  <c r="D5" i="2"/>
  <c r="E5" i="2"/>
  <c r="C5" i="2"/>
  <c r="E12" i="2"/>
  <c r="D12" i="2"/>
  <c r="D15" i="2"/>
  <c r="E15" i="2"/>
  <c r="C15" i="2"/>
  <c r="C13" i="2"/>
  <c r="D17" i="2" l="1"/>
  <c r="C17" i="2"/>
  <c r="D16" i="2"/>
  <c r="E6" i="2"/>
  <c r="E16" i="2"/>
  <c r="C16" i="2"/>
  <c r="C3" i="2"/>
  <c r="D3" i="2"/>
  <c r="E20" i="2"/>
  <c r="C6" i="2"/>
  <c r="D6" i="2"/>
  <c r="E3" i="2"/>
  <c r="E7" i="1"/>
  <c r="C12" i="2" s="1"/>
  <c r="C11" i="2" s="1"/>
  <c r="M19" i="1" l="1"/>
  <c r="N19" i="1"/>
  <c r="M25" i="1"/>
  <c r="N25" i="1"/>
  <c r="F40" i="1"/>
  <c r="D14" i="2" s="1"/>
  <c r="L39" i="1"/>
  <c r="L25" i="1"/>
  <c r="L19" i="1"/>
  <c r="L9" i="1" l="1"/>
  <c r="L7" i="1" s="1"/>
  <c r="E47" i="1" l="1"/>
  <c r="G47" i="1"/>
  <c r="F47" i="1"/>
  <c r="G9" i="1"/>
  <c r="E13" i="2" s="1"/>
  <c r="E11" i="2" s="1"/>
  <c r="F9" i="1"/>
  <c r="D13" i="2" s="1"/>
  <c r="D11" i="2" s="1"/>
  <c r="F64" i="1"/>
  <c r="D28" i="2" s="1"/>
  <c r="D27" i="2" s="1"/>
  <c r="D30" i="2" s="1"/>
  <c r="G64" i="1"/>
  <c r="E28" i="2" s="1"/>
  <c r="E27" i="2" s="1"/>
  <c r="E30" i="2" s="1"/>
  <c r="E64" i="1"/>
  <c r="C28" i="2" s="1"/>
  <c r="C27" i="2" s="1"/>
  <c r="C30" i="2" s="1"/>
  <c r="C31" i="2" s="1"/>
  <c r="A68" i="1"/>
  <c r="E31" i="2" l="1"/>
  <c r="D31" i="2"/>
  <c r="N39" i="1"/>
  <c r="N5" i="1"/>
  <c r="M39" i="1"/>
  <c r="M5" i="1"/>
  <c r="L5" i="1"/>
  <c r="G58" i="1"/>
  <c r="G43" i="1"/>
  <c r="G34" i="1"/>
  <c r="G32" i="1"/>
  <c r="G29" i="1"/>
  <c r="G24" i="1"/>
  <c r="G15" i="1"/>
  <c r="G10" i="1"/>
  <c r="G8" i="1"/>
  <c r="G6" i="1"/>
  <c r="F58" i="1"/>
  <c r="F43" i="1"/>
  <c r="F34" i="1"/>
  <c r="F32" i="1"/>
  <c r="F29" i="1"/>
  <c r="F24" i="1"/>
  <c r="F15" i="1"/>
  <c r="F10" i="1"/>
  <c r="F8" i="1"/>
  <c r="F6" i="1"/>
  <c r="L43" i="1" l="1"/>
  <c r="G5" i="1"/>
  <c r="G70" i="1" s="1"/>
  <c r="M41" i="1"/>
  <c r="N43" i="1"/>
  <c r="N41" i="1"/>
  <c r="M43" i="1"/>
  <c r="L41" i="1"/>
  <c r="F5" i="1"/>
  <c r="F70" i="1" s="1"/>
  <c r="E58" i="1"/>
  <c r="E43" i="1"/>
  <c r="E34" i="1"/>
  <c r="E32" i="1"/>
  <c r="E29" i="1"/>
  <c r="E24" i="1"/>
  <c r="E15" i="1"/>
  <c r="E10" i="1"/>
  <c r="E8" i="1"/>
  <c r="E6" i="1"/>
  <c r="E5" i="1" l="1"/>
  <c r="E70" i="1" l="1"/>
</calcChain>
</file>

<file path=xl/sharedStrings.xml><?xml version="1.0" encoding="utf-8"?>
<sst xmlns="http://schemas.openxmlformats.org/spreadsheetml/2006/main" count="204" uniqueCount="145">
  <si>
    <t>Náklady</t>
  </si>
  <si>
    <t>Ekonomická</t>
  </si>
  <si>
    <t>Návrh</t>
  </si>
  <si>
    <t>Ukazovateľ</t>
  </si>
  <si>
    <t>klasifikácia</t>
  </si>
  <si>
    <t>rok 2016</t>
  </si>
  <si>
    <t>4.5. - Správa cintorínov</t>
  </si>
  <si>
    <t>Mzdy</t>
  </si>
  <si>
    <t>"</t>
  </si>
  <si>
    <t>Vývoz kontajnerov-ms cintoríny</t>
  </si>
  <si>
    <t xml:space="preserve">Mzdové náklady </t>
  </si>
  <si>
    <t>Odvody do poisťovní</t>
  </si>
  <si>
    <t>6.1. - Odpadové hospodárstvo</t>
  </si>
  <si>
    <t>Likvidácia divokých skládok</t>
  </si>
  <si>
    <t>Zvoz komunálneho odpadu</t>
  </si>
  <si>
    <t>Tovary a ďalšie služby</t>
  </si>
  <si>
    <t>Vývoz TKO z nedostupných lokalít+Ovocinár</t>
  </si>
  <si>
    <t>Cestovné</t>
  </si>
  <si>
    <t>Elektrická energia, plyn, palivá</t>
  </si>
  <si>
    <t>Vodné stočné</t>
  </si>
  <si>
    <t>Zberný dvor-prev.str.sep.zberu</t>
  </si>
  <si>
    <t>Poštovné a telekomunikačné služby</t>
  </si>
  <si>
    <t>Zametanie miestnych komunikácií</t>
  </si>
  <si>
    <t>Materiál</t>
  </si>
  <si>
    <t>Vývoz odpadu z čist. mesta a z Ms zelene</t>
  </si>
  <si>
    <t>Všeobecný materiál</t>
  </si>
  <si>
    <t>Údržba mesta-práce bez mechanic.náradia</t>
  </si>
  <si>
    <t>Výpočtová technika</t>
  </si>
  <si>
    <t>Prev.stroje, prístr.,zar.,technika,náradie</t>
  </si>
  <si>
    <t>Opravy kontajnerov</t>
  </si>
  <si>
    <t>Knihy, časopisy,noviny</t>
  </si>
  <si>
    <t>7.4. - Pozemné komunikácie</t>
  </si>
  <si>
    <t>Odevy a obuv</t>
  </si>
  <si>
    <t>Zimná údržba pohotovosť</t>
  </si>
  <si>
    <t>Reprezentačné</t>
  </si>
  <si>
    <t>Dopravné</t>
  </si>
  <si>
    <t>Údržba Stupavskej cyklotrasy</t>
  </si>
  <si>
    <t>Palivá,mazivá,oleje,špeciálne kvapaliny</t>
  </si>
  <si>
    <t>Údržba dažď. vpustí a čistenie naplavenín</t>
  </si>
  <si>
    <t>Servis,údržba,opravy a výdavky s tým spojené</t>
  </si>
  <si>
    <t>Opravy dopr.značenia,komunikácií, vlajky</t>
  </si>
  <si>
    <t>Karty, známky, poplatky</t>
  </si>
  <si>
    <t>11.9. - Prostredie pre život</t>
  </si>
  <si>
    <t>Zákonné poistenie vozidlá</t>
  </si>
  <si>
    <t>Strojové kosenie</t>
  </si>
  <si>
    <t>Rutinná a štandardná údržba</t>
  </si>
  <si>
    <t>Údržba výpočtovej techniky</t>
  </si>
  <si>
    <t>Polievanie kvetov v meste</t>
  </si>
  <si>
    <t xml:space="preserve">Orez stromov </t>
  </si>
  <si>
    <t>Nájomné</t>
  </si>
  <si>
    <t>Údržba mestskej zelene -plošina</t>
  </si>
  <si>
    <t>Nájomné-plynové fľaše, kopírka</t>
  </si>
  <si>
    <t>Údržba mesta-práce s motorovým náradím</t>
  </si>
  <si>
    <t>Náhradná výsadba</t>
  </si>
  <si>
    <t>Ostatné tovary a služby</t>
  </si>
  <si>
    <t>Údržba VO+ materiál</t>
  </si>
  <si>
    <t>Školenia, kurzy,semináre</t>
  </si>
  <si>
    <t>Údržba VR + materiál</t>
  </si>
  <si>
    <t>Všeobecné služby</t>
  </si>
  <si>
    <t>Vianočná výzdoba + materiál</t>
  </si>
  <si>
    <t>Poplatky,odvody,dane a clá</t>
  </si>
  <si>
    <t>Stravovanie</t>
  </si>
  <si>
    <t>Údržba venčoviska, sáčky na psie exkr.</t>
  </si>
  <si>
    <t>Dotácia SF</t>
  </si>
  <si>
    <t>Opravy a údržby lavičiek a majetku mesta</t>
  </si>
  <si>
    <t>Odstupné, odchodné, životné jubileá</t>
  </si>
  <si>
    <t>Technické zabezpečenie ms podujatí</t>
  </si>
  <si>
    <t>OON</t>
  </si>
  <si>
    <t>13.9..2 - Rozvoz stravy dôchodcom</t>
  </si>
  <si>
    <t>Rozvoz obedov dôchodcom</t>
  </si>
  <si>
    <t>Bežné transfery</t>
  </si>
  <si>
    <t>Ostatné služby  nad vecné plnenie</t>
  </si>
  <si>
    <t>Bežný transfer spolu:</t>
  </si>
  <si>
    <t>Náhrada príjmu pri PN</t>
  </si>
  <si>
    <t>714...</t>
  </si>
  <si>
    <t>Investície</t>
  </si>
  <si>
    <t xml:space="preserve">Kapitálový transfer </t>
  </si>
  <si>
    <t>Počet zamestnancov</t>
  </si>
  <si>
    <t>Priemerná mzda na zamestnanca</t>
  </si>
  <si>
    <t>Výnosy</t>
  </si>
  <si>
    <t xml:space="preserve">Tržby z predaja služieb </t>
  </si>
  <si>
    <t>Tržby za splašky</t>
  </si>
  <si>
    <t>Tržby za vyjadrovanie k PD</t>
  </si>
  <si>
    <t>Kapitálový transfer z MsÚ</t>
  </si>
  <si>
    <t>Bežný transfer z MsÚ-vecné plnenie</t>
  </si>
  <si>
    <t xml:space="preserve">Hospodársky výsledok  </t>
  </si>
  <si>
    <t xml:space="preserve">Vecné plnenie pre MsÚ </t>
  </si>
  <si>
    <t>IČO: 50081497</t>
  </si>
  <si>
    <t>Verejnoprospešné služby Stupava</t>
  </si>
  <si>
    <t>rok 2017</t>
  </si>
  <si>
    <t>rok 2018</t>
  </si>
  <si>
    <t>Návrh rozpočtu</t>
  </si>
  <si>
    <t>Spolu vecné plnenie:</t>
  </si>
  <si>
    <t>Materiál k činnosti</t>
  </si>
  <si>
    <t>M</t>
  </si>
  <si>
    <t>interiérové vybavenie</t>
  </si>
  <si>
    <t>cintorín</t>
  </si>
  <si>
    <t>rozvoz stravy dôchodcovia</t>
  </si>
  <si>
    <t>0490-641000</t>
  </si>
  <si>
    <t>odpady</t>
  </si>
  <si>
    <t>životné prostredie</t>
  </si>
  <si>
    <t>autodoprava</t>
  </si>
  <si>
    <t>Zimná údržba - práce + mat.</t>
  </si>
  <si>
    <t>Detské ihriská</t>
  </si>
  <si>
    <t>01.3.3.</t>
  </si>
  <si>
    <t>05.1.0.</t>
  </si>
  <si>
    <t>05.4.0.</t>
  </si>
  <si>
    <t>04.5.1.</t>
  </si>
  <si>
    <t>04.9.0.</t>
  </si>
  <si>
    <t>Špeciálne služby SBS</t>
  </si>
  <si>
    <t>Náklady/výnosy</t>
  </si>
  <si>
    <t>rok 2019</t>
  </si>
  <si>
    <t>Osobné náklady</t>
  </si>
  <si>
    <t>zákonné sociálne poistenie</t>
  </si>
  <si>
    <t>zákonné sociálne náklady</t>
  </si>
  <si>
    <t>Mzdové náklady</t>
  </si>
  <si>
    <t>ostatné dane a poplatky</t>
  </si>
  <si>
    <t>Spotrebované nákupy</t>
  </si>
  <si>
    <t>Spotreba materiálu</t>
  </si>
  <si>
    <t>Spotreba energie</t>
  </si>
  <si>
    <t>Služby</t>
  </si>
  <si>
    <t>Opravy a udržiavanie</t>
  </si>
  <si>
    <t>cestovné</t>
  </si>
  <si>
    <t>Ostatné služby</t>
  </si>
  <si>
    <t>Náklady na reprezentáciu</t>
  </si>
  <si>
    <t>Ostatné náklady na prevádzkovú činnosť</t>
  </si>
  <si>
    <t>Predaný materiál</t>
  </si>
  <si>
    <t>Odpisy DLD hmotného a nehmotného majetku</t>
  </si>
  <si>
    <t>Finančné náklady</t>
  </si>
  <si>
    <t>ostatné finančné náklady</t>
  </si>
  <si>
    <t>Tržby za vlastné výkony a tovar</t>
  </si>
  <si>
    <t>Tržby za predaj služieb</t>
  </si>
  <si>
    <t xml:space="preserve">Ostatné výnosy z prevádzkovej činnosti </t>
  </si>
  <si>
    <t>Tržby z predaja materiálu</t>
  </si>
  <si>
    <t>Výnosy z tansferov</t>
  </si>
  <si>
    <t>Výnosy z bežných transferov</t>
  </si>
  <si>
    <t>Výnosy z kapitálových transferov</t>
  </si>
  <si>
    <t>Výnosy spolu</t>
  </si>
  <si>
    <t>Náklady spolu</t>
  </si>
  <si>
    <t>HV</t>
  </si>
  <si>
    <t>Návrh Rozpočtu Verejnoprospešné služby Stupava na rok 2017</t>
  </si>
  <si>
    <t>Zvoz separovaného odpadu  bytové domy</t>
  </si>
  <si>
    <t>Zvoz separovaného odpadu rodinné domy</t>
  </si>
  <si>
    <t>Kontajnery na prenájom</t>
  </si>
  <si>
    <t xml:space="preserve">Tržby za predaj služieb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</si>
</sst>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;[Red]\-#,##0\ [$€-1]"/>
    <numFmt numFmtId="165" formatCode="#,##0.00\ [$€-1];[Red]\-#,##0.00\ [$€-1]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b/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/>
    <xf numFmtId="0" fontId="8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/>
    <xf numFmtId="1" fontId="11" fillId="3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8" xfId="0" applyFont="1" applyFill="1" applyBorder="1"/>
    <xf numFmtId="14" fontId="11" fillId="3" borderId="6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13" fillId="2" borderId="9" xfId="0" applyFont="1" applyFill="1" applyBorder="1"/>
    <xf numFmtId="0" fontId="15" fillId="0" borderId="11" xfId="0" applyFont="1" applyBorder="1" applyAlignment="1">
      <alignment horizontal="center"/>
    </xf>
    <xf numFmtId="1" fontId="16" fillId="3" borderId="12" xfId="0" applyNumberFormat="1" applyFont="1" applyFill="1" applyBorder="1" applyAlignment="1">
      <alignment horizontal="center"/>
    </xf>
    <xf numFmtId="0" fontId="18" fillId="2" borderId="12" xfId="0" applyFont="1" applyFill="1" applyBorder="1"/>
    <xf numFmtId="0" fontId="2" fillId="0" borderId="1" xfId="0" applyFont="1" applyBorder="1"/>
    <xf numFmtId="0" fontId="18" fillId="2" borderId="1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4" borderId="9" xfId="0" applyFont="1" applyFill="1" applyBorder="1"/>
    <xf numFmtId="0" fontId="22" fillId="0" borderId="12" xfId="0" applyFont="1" applyFill="1" applyBorder="1"/>
    <xf numFmtId="0" fontId="23" fillId="0" borderId="1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0" fontId="22" fillId="0" borderId="1" xfId="0" applyFont="1" applyFill="1" applyBorder="1"/>
    <xf numFmtId="164" fontId="8" fillId="0" borderId="2" xfId="0" applyNumberFormat="1" applyFont="1" applyFill="1" applyBorder="1" applyAlignment="1">
      <alignment horizontal="center"/>
    </xf>
    <xf numFmtId="0" fontId="22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14" fillId="2" borderId="9" xfId="0" applyFont="1" applyFill="1" applyBorder="1"/>
    <xf numFmtId="0" fontId="2" fillId="0" borderId="12" xfId="0" applyFont="1" applyBorder="1"/>
    <xf numFmtId="0" fontId="24" fillId="0" borderId="9" xfId="0" applyFont="1" applyBorder="1"/>
    <xf numFmtId="0" fontId="25" fillId="0" borderId="10" xfId="0" applyFont="1" applyFill="1" applyBorder="1" applyAlignment="1">
      <alignment horizontal="center"/>
    </xf>
    <xf numFmtId="0" fontId="2" fillId="0" borderId="9" xfId="0" applyFont="1" applyBorder="1"/>
    <xf numFmtId="0" fontId="8" fillId="0" borderId="10" xfId="0" applyFont="1" applyFill="1" applyBorder="1" applyAlignment="1">
      <alignment horizontal="center"/>
    </xf>
    <xf numFmtId="0" fontId="7" fillId="2" borderId="1" xfId="0" applyFont="1" applyFill="1" applyBorder="1"/>
    <xf numFmtId="0" fontId="9" fillId="2" borderId="1" xfId="0" applyFont="1" applyFill="1" applyBorder="1"/>
    <xf numFmtId="0" fontId="7" fillId="2" borderId="3" xfId="0" applyFont="1" applyFill="1" applyBorder="1"/>
    <xf numFmtId="0" fontId="2" fillId="0" borderId="15" xfId="0" applyFont="1" applyBorder="1"/>
    <xf numFmtId="1" fontId="0" fillId="0" borderId="0" xfId="0" applyNumberFormat="1"/>
    <xf numFmtId="165" fontId="8" fillId="0" borderId="0" xfId="0" applyNumberFormat="1" applyFont="1" applyFill="1" applyBorder="1" applyAlignment="1">
      <alignment horizontal="center"/>
    </xf>
    <xf numFmtId="10" fontId="0" fillId="0" borderId="0" xfId="1" applyNumberFormat="1" applyFont="1"/>
    <xf numFmtId="164" fontId="8" fillId="0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27" fillId="0" borderId="1" xfId="0" applyNumberFormat="1" applyFont="1" applyBorder="1"/>
    <xf numFmtId="166" fontId="28" fillId="2" borderId="1" xfId="0" applyNumberFormat="1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66" fontId="0" fillId="0" borderId="2" xfId="0" applyNumberFormat="1" applyBorder="1"/>
    <xf numFmtId="166" fontId="27" fillId="0" borderId="2" xfId="0" applyNumberFormat="1" applyFont="1" applyBorder="1"/>
    <xf numFmtId="166" fontId="28" fillId="2" borderId="2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27" fillId="0" borderId="19" xfId="0" applyFont="1" applyBorder="1"/>
    <xf numFmtId="0" fontId="0" fillId="0" borderId="19" xfId="0" applyBorder="1"/>
    <xf numFmtId="0" fontId="28" fillId="2" borderId="19" xfId="0" applyFont="1" applyFill="1" applyBorder="1" applyAlignment="1">
      <alignment horizontal="left"/>
    </xf>
    <xf numFmtId="0" fontId="2" fillId="2" borderId="20" xfId="0" applyFont="1" applyFill="1" applyBorder="1"/>
    <xf numFmtId="0" fontId="8" fillId="2" borderId="21" xfId="0" applyFont="1" applyFill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29" fillId="2" borderId="25" xfId="0" applyFont="1" applyFill="1" applyBorder="1" applyAlignment="1">
      <alignment horizontal="center"/>
    </xf>
    <xf numFmtId="0" fontId="27" fillId="0" borderId="26" xfId="0" applyFont="1" applyBorder="1"/>
    <xf numFmtId="166" fontId="0" fillId="0" borderId="27" xfId="0" applyNumberFormat="1" applyBorder="1"/>
    <xf numFmtId="0" fontId="0" fillId="0" borderId="26" xfId="0" applyBorder="1"/>
    <xf numFmtId="166" fontId="27" fillId="0" borderId="27" xfId="0" applyNumberFormat="1" applyFont="1" applyBorder="1"/>
    <xf numFmtId="0" fontId="8" fillId="2" borderId="26" xfId="0" applyFont="1" applyFill="1" applyBorder="1" applyAlignment="1">
      <alignment horizontal="center"/>
    </xf>
    <xf numFmtId="166" fontId="28" fillId="2" borderId="27" xfId="0" applyNumberFormat="1" applyFont="1" applyFill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" fillId="2" borderId="28" xfId="0" applyFont="1" applyFill="1" applyBorder="1"/>
    <xf numFmtId="166" fontId="2" fillId="2" borderId="29" xfId="0" applyNumberFormat="1" applyFont="1" applyFill="1" applyBorder="1"/>
    <xf numFmtId="166" fontId="2" fillId="2" borderId="30" xfId="0" applyNumberFormat="1" applyFont="1" applyFill="1" applyBorder="1"/>
    <xf numFmtId="166" fontId="2" fillId="2" borderId="31" xfId="0" applyNumberFormat="1" applyFont="1" applyFill="1" applyBorder="1"/>
    <xf numFmtId="0" fontId="29" fillId="2" borderId="17" xfId="0" applyFont="1" applyFill="1" applyBorder="1" applyAlignment="1">
      <alignment horizontal="center"/>
    </xf>
    <xf numFmtId="0" fontId="0" fillId="5" borderId="0" xfId="0" applyFill="1"/>
    <xf numFmtId="1" fontId="11" fillId="5" borderId="0" xfId="0" applyNumberFormat="1" applyFont="1" applyFill="1" applyBorder="1" applyAlignment="1">
      <alignment horizontal="center"/>
    </xf>
    <xf numFmtId="14" fontId="11" fillId="5" borderId="0" xfId="0" applyNumberFormat="1" applyFont="1" applyFill="1" applyBorder="1" applyAlignment="1">
      <alignment horizontal="center"/>
    </xf>
    <xf numFmtId="0" fontId="22" fillId="0" borderId="13" xfId="0" applyFont="1" applyFill="1" applyBorder="1"/>
    <xf numFmtId="0" fontId="2" fillId="0" borderId="10" xfId="0" applyFont="1" applyBorder="1"/>
    <xf numFmtId="0" fontId="8" fillId="0" borderId="0" xfId="0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166" fontId="0" fillId="0" borderId="0" xfId="0" applyNumberFormat="1"/>
    <xf numFmtId="166" fontId="17" fillId="0" borderId="1" xfId="0" applyNumberFormat="1" applyFont="1" applyBorder="1" applyAlignment="1">
      <alignment horizontal="center"/>
    </xf>
    <xf numFmtId="166" fontId="17" fillId="0" borderId="1" xfId="0" applyNumberFormat="1" applyFont="1" applyBorder="1"/>
    <xf numFmtId="166" fontId="16" fillId="3" borderId="1" xfId="0" applyNumberFormat="1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166" fontId="10" fillId="0" borderId="14" xfId="0" applyNumberFormat="1" applyFont="1" applyBorder="1"/>
    <xf numFmtId="166" fontId="14" fillId="3" borderId="14" xfId="0" applyNumberFormat="1" applyFont="1" applyFill="1" applyBorder="1" applyAlignment="1">
      <alignment horizontal="center"/>
    </xf>
    <xf numFmtId="166" fontId="8" fillId="5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17" fillId="0" borderId="12" xfId="0" applyNumberFormat="1" applyFont="1" applyFill="1" applyBorder="1" applyAlignment="1">
      <alignment horizontal="center"/>
    </xf>
    <xf numFmtId="166" fontId="17" fillId="0" borderId="12" xfId="0" applyNumberFormat="1" applyFont="1" applyFill="1" applyBorder="1"/>
    <xf numFmtId="166" fontId="16" fillId="3" borderId="12" xfId="0" applyNumberFormat="1" applyFont="1" applyFill="1" applyBorder="1" applyAlignment="1">
      <alignment horizontal="center"/>
    </xf>
    <xf numFmtId="166" fontId="19" fillId="2" borderId="2" xfId="0" applyNumberFormat="1" applyFont="1" applyFill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166" fontId="10" fillId="0" borderId="1" xfId="0" applyNumberFormat="1" applyFont="1" applyFill="1" applyBorder="1"/>
    <xf numFmtId="166" fontId="14" fillId="3" borderId="1" xfId="0" applyNumberFormat="1" applyFont="1" applyFill="1" applyBorder="1" applyAlignment="1">
      <alignment horizontal="center"/>
    </xf>
    <xf numFmtId="166" fontId="10" fillId="0" borderId="32" xfId="0" applyNumberFormat="1" applyFont="1" applyFill="1" applyBorder="1"/>
    <xf numFmtId="166" fontId="14" fillId="3" borderId="3" xfId="0" applyNumberFormat="1" applyFont="1" applyFill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6" fontId="10" fillId="0" borderId="6" xfId="0" applyNumberFormat="1" applyFont="1" applyFill="1" applyBorder="1"/>
    <xf numFmtId="166" fontId="14" fillId="3" borderId="6" xfId="0" applyNumberFormat="1" applyFont="1" applyFill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166" fontId="17" fillId="0" borderId="12" xfId="0" applyNumberFormat="1" applyFont="1" applyBorder="1"/>
    <xf numFmtId="166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/>
    <xf numFmtId="166" fontId="10" fillId="0" borderId="6" xfId="0" applyNumberFormat="1" applyFont="1" applyBorder="1"/>
    <xf numFmtId="166" fontId="8" fillId="0" borderId="16" xfId="0" applyNumberFormat="1" applyFont="1" applyFill="1" applyBorder="1" applyAlignment="1">
      <alignment horizontal="center"/>
    </xf>
    <xf numFmtId="166" fontId="6" fillId="2" borderId="12" xfId="0" applyNumberFormat="1" applyFont="1" applyFill="1" applyBorder="1" applyAlignment="1">
      <alignment horizontal="center"/>
    </xf>
    <xf numFmtId="166" fontId="5" fillId="2" borderId="12" xfId="0" applyNumberFormat="1" applyFont="1" applyFill="1" applyBorder="1"/>
    <xf numFmtId="166" fontId="11" fillId="2" borderId="12" xfId="0" applyNumberFormat="1" applyFont="1" applyFill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6" fontId="20" fillId="0" borderId="12" xfId="0" applyNumberFormat="1" applyFont="1" applyBorder="1"/>
    <xf numFmtId="166" fontId="21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14" fillId="0" borderId="1" xfId="0" applyNumberFormat="1" applyFont="1" applyFill="1" applyBorder="1" applyAlignment="1">
      <alignment horizontal="center"/>
    </xf>
    <xf numFmtId="166" fontId="8" fillId="4" borderId="10" xfId="0" applyNumberFormat="1" applyFont="1" applyFill="1" applyBorder="1" applyAlignment="1">
      <alignment horizontal="center"/>
    </xf>
    <xf numFmtId="166" fontId="8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topLeftCell="B1" workbookViewId="0">
      <selection activeCell="D3" sqref="D3"/>
    </sheetView>
  </sheetViews>
  <sheetFormatPr defaultRowHeight="15" x14ac:dyDescent="0.25"/>
  <cols>
    <col min="1" max="2" width="9" customWidth="1"/>
    <col min="3" max="3" width="34.7109375" customWidth="1"/>
    <col min="4" max="4" width="16" customWidth="1"/>
    <col min="5" max="5" width="14.140625" customWidth="1"/>
    <col min="6" max="6" width="14.42578125" customWidth="1"/>
    <col min="7" max="7" width="12.7109375" customWidth="1"/>
    <col min="8" max="8" width="4.85546875" customWidth="1"/>
    <col min="9" max="9" width="9.7109375" bestFit="1" customWidth="1"/>
    <col min="10" max="10" width="35.140625" customWidth="1"/>
    <col min="11" max="11" width="17.28515625" customWidth="1"/>
    <col min="12" max="12" width="13.85546875" customWidth="1"/>
    <col min="13" max="13" width="11.5703125" customWidth="1"/>
    <col min="14" max="14" width="10.85546875" customWidth="1"/>
  </cols>
  <sheetData>
    <row r="1" spans="1:20" ht="18.75" x14ac:dyDescent="0.3">
      <c r="A1" s="1"/>
      <c r="B1" s="1"/>
      <c r="C1" s="2" t="s">
        <v>140</v>
      </c>
      <c r="D1" s="2"/>
      <c r="I1" s="6"/>
      <c r="J1" s="5"/>
      <c r="K1" s="5"/>
      <c r="L1" s="129"/>
      <c r="M1" s="129"/>
      <c r="N1" s="129"/>
    </row>
    <row r="2" spans="1:20" x14ac:dyDescent="0.25">
      <c r="A2" s="1" t="s">
        <v>87</v>
      </c>
      <c r="B2" s="1"/>
      <c r="C2" s="3"/>
      <c r="D2" s="3"/>
      <c r="I2" s="10" t="s">
        <v>1</v>
      </c>
      <c r="J2" s="11"/>
      <c r="K2" s="12" t="s">
        <v>2</v>
      </c>
      <c r="L2" s="12" t="s">
        <v>2</v>
      </c>
      <c r="M2" s="12" t="s">
        <v>2</v>
      </c>
      <c r="N2" s="12" t="s">
        <v>2</v>
      </c>
      <c r="P2" s="81"/>
      <c r="Q2" s="82"/>
      <c r="R2" s="81"/>
      <c r="S2" s="81"/>
      <c r="T2" s="81"/>
    </row>
    <row r="3" spans="1:20" ht="15.75" thickBot="1" x14ac:dyDescent="0.3">
      <c r="A3" s="43" t="s">
        <v>1</v>
      </c>
      <c r="B3" s="45"/>
      <c r="C3" s="8" t="s">
        <v>0</v>
      </c>
      <c r="D3" s="9" t="s">
        <v>91</v>
      </c>
      <c r="E3" s="9" t="s">
        <v>91</v>
      </c>
      <c r="F3" s="9" t="s">
        <v>91</v>
      </c>
      <c r="G3" s="9" t="s">
        <v>91</v>
      </c>
      <c r="I3" s="15" t="s">
        <v>4</v>
      </c>
      <c r="J3" s="16" t="s">
        <v>88</v>
      </c>
      <c r="K3" s="17" t="s">
        <v>5</v>
      </c>
      <c r="L3" s="17" t="s">
        <v>89</v>
      </c>
      <c r="M3" s="17" t="s">
        <v>90</v>
      </c>
      <c r="N3" s="17" t="s">
        <v>111</v>
      </c>
      <c r="P3" s="81"/>
      <c r="Q3" s="83"/>
      <c r="R3" s="83"/>
      <c r="S3" s="83"/>
      <c r="T3" s="81"/>
    </row>
    <row r="4" spans="1:20" ht="17.25" thickTop="1" thickBot="1" x14ac:dyDescent="0.3">
      <c r="A4" s="13" t="s">
        <v>4</v>
      </c>
      <c r="B4" s="13"/>
      <c r="C4" s="13" t="s">
        <v>3</v>
      </c>
      <c r="D4" s="14">
        <v>2016</v>
      </c>
      <c r="E4" s="14">
        <v>2017</v>
      </c>
      <c r="F4" s="14">
        <v>2018</v>
      </c>
      <c r="G4" s="14">
        <v>2019</v>
      </c>
      <c r="I4" s="20"/>
      <c r="J4" s="4" t="s">
        <v>86</v>
      </c>
      <c r="K4" s="21"/>
      <c r="L4" s="21"/>
      <c r="M4" s="21"/>
      <c r="N4" s="21"/>
      <c r="P4" s="81"/>
      <c r="Q4" s="81"/>
      <c r="R4" s="81"/>
      <c r="S4" s="81"/>
      <c r="T4" s="81"/>
    </row>
    <row r="5" spans="1:20" ht="16.5" thickTop="1" thickBot="1" x14ac:dyDescent="0.3">
      <c r="A5" s="18"/>
      <c r="B5" s="18"/>
      <c r="C5" s="19"/>
      <c r="D5" s="87">
        <f>SUM(D6+D8+D10+D15+D24+D29+D32+D34+D43)</f>
        <v>609050</v>
      </c>
      <c r="E5" s="87">
        <f>SUM(E6+E8+E10+E15+E24+E29+E32+E34+E43)</f>
        <v>776250</v>
      </c>
      <c r="F5" s="87">
        <f>SUM(F6+F8+F10+F15+F24+F29+F32+F34+F43)</f>
        <v>781250</v>
      </c>
      <c r="G5" s="87">
        <f>SUM(G6+G8+G10+G15+G24+G29+G32+G34+G43)</f>
        <v>784250</v>
      </c>
      <c r="H5" s="88"/>
      <c r="I5" s="89" t="s">
        <v>104</v>
      </c>
      <c r="J5" s="90" t="s">
        <v>6</v>
      </c>
      <c r="K5" s="91">
        <f>SUM(K6:K6)</f>
        <v>1000</v>
      </c>
      <c r="L5" s="91">
        <f>SUM(L6:L6)</f>
        <v>1100</v>
      </c>
      <c r="M5" s="91">
        <f>SUM(M6:M6)</f>
        <v>1100</v>
      </c>
      <c r="N5" s="91">
        <f>SUM(N6:N6)</f>
        <v>1100</v>
      </c>
      <c r="O5" s="47"/>
      <c r="P5" s="81"/>
      <c r="Q5" s="81"/>
      <c r="R5" s="81"/>
      <c r="S5" s="81"/>
      <c r="T5" s="81"/>
    </row>
    <row r="6" spans="1:20" ht="16.5" thickTop="1" thickBot="1" x14ac:dyDescent="0.3">
      <c r="A6" s="22">
        <v>610</v>
      </c>
      <c r="B6" s="22"/>
      <c r="C6" s="22" t="s">
        <v>7</v>
      </c>
      <c r="D6" s="92">
        <f>SUM(D7)</f>
        <v>324300</v>
      </c>
      <c r="E6" s="92">
        <f>SUM(E7)</f>
        <v>386820</v>
      </c>
      <c r="F6" s="92">
        <f>SUM(F7)</f>
        <v>390000</v>
      </c>
      <c r="G6" s="92">
        <f>SUM(G7)</f>
        <v>392500</v>
      </c>
      <c r="H6" s="88"/>
      <c r="I6" s="93" t="s">
        <v>104</v>
      </c>
      <c r="J6" s="94" t="s">
        <v>9</v>
      </c>
      <c r="K6" s="95">
        <v>1000</v>
      </c>
      <c r="L6" s="95">
        <v>1100</v>
      </c>
      <c r="M6" s="95">
        <v>1100</v>
      </c>
      <c r="N6" s="95">
        <v>1100</v>
      </c>
    </row>
    <row r="7" spans="1:20" ht="15.75" thickTop="1" x14ac:dyDescent="0.25">
      <c r="A7" s="23">
        <v>610</v>
      </c>
      <c r="B7" s="23"/>
      <c r="C7" s="23" t="s">
        <v>10</v>
      </c>
      <c r="D7" s="96">
        <v>324300</v>
      </c>
      <c r="E7" s="96">
        <f>387320-500</f>
        <v>386820</v>
      </c>
      <c r="F7" s="97">
        <v>390000</v>
      </c>
      <c r="G7" s="97">
        <v>392500</v>
      </c>
      <c r="H7" s="88"/>
      <c r="I7" s="98" t="s">
        <v>105</v>
      </c>
      <c r="J7" s="99" t="s">
        <v>12</v>
      </c>
      <c r="K7" s="100">
        <f>SUM(K8:K18)</f>
        <v>370000</v>
      </c>
      <c r="L7" s="100">
        <f>SUM(L8:L18)</f>
        <v>366180</v>
      </c>
      <c r="M7" s="100">
        <v>416100</v>
      </c>
      <c r="N7" s="100">
        <v>416100</v>
      </c>
      <c r="O7" s="47"/>
    </row>
    <row r="8" spans="1:20" x14ac:dyDescent="0.25">
      <c r="A8" s="24">
        <v>620</v>
      </c>
      <c r="B8" s="24"/>
      <c r="C8" s="24" t="s">
        <v>11</v>
      </c>
      <c r="D8" s="101">
        <f>SUM(D9:D9)</f>
        <v>114150</v>
      </c>
      <c r="E8" s="101">
        <f>SUM(E9:E9)</f>
        <v>136160</v>
      </c>
      <c r="F8" s="101">
        <f>SUM(F9:F9)</f>
        <v>137280</v>
      </c>
      <c r="G8" s="101">
        <f>SUM(G9:G9)</f>
        <v>138160</v>
      </c>
      <c r="H8" s="88"/>
      <c r="I8" s="102" t="s">
        <v>8</v>
      </c>
      <c r="J8" s="103" t="s">
        <v>13</v>
      </c>
      <c r="K8" s="104">
        <v>1500</v>
      </c>
      <c r="L8" s="104">
        <v>3000</v>
      </c>
      <c r="M8" s="104">
        <v>2500</v>
      </c>
      <c r="N8" s="104">
        <v>2500</v>
      </c>
    </row>
    <row r="9" spans="1:20" x14ac:dyDescent="0.25">
      <c r="A9" s="23">
        <v>520</v>
      </c>
      <c r="B9" s="23"/>
      <c r="C9" s="23" t="s">
        <v>11</v>
      </c>
      <c r="D9" s="96">
        <v>114150</v>
      </c>
      <c r="E9" s="96">
        <v>136160</v>
      </c>
      <c r="F9" s="97">
        <f>F7*0.352</f>
        <v>137280</v>
      </c>
      <c r="G9" s="97">
        <f>G7*0.352</f>
        <v>138160</v>
      </c>
      <c r="H9" s="88"/>
      <c r="I9" s="102" t="s">
        <v>8</v>
      </c>
      <c r="J9" s="103" t="s">
        <v>14</v>
      </c>
      <c r="K9" s="104">
        <v>163800</v>
      </c>
      <c r="L9" s="104">
        <f>163800*1.1</f>
        <v>180180</v>
      </c>
      <c r="M9" s="104">
        <v>180180</v>
      </c>
      <c r="N9" s="104">
        <v>180180</v>
      </c>
    </row>
    <row r="10" spans="1:20" x14ac:dyDescent="0.25">
      <c r="A10" s="24">
        <v>63</v>
      </c>
      <c r="B10" s="24"/>
      <c r="C10" s="24" t="s">
        <v>15</v>
      </c>
      <c r="D10" s="101">
        <f>SUM(D11:D14)</f>
        <v>21075</v>
      </c>
      <c r="E10" s="101">
        <f>SUM(E11:E14)</f>
        <v>23150</v>
      </c>
      <c r="F10" s="101">
        <f>SUM(F11:F14)</f>
        <v>23150</v>
      </c>
      <c r="G10" s="101">
        <f>SUM(G11:G14)</f>
        <v>23150</v>
      </c>
      <c r="H10" s="88"/>
      <c r="I10" s="102" t="s">
        <v>8</v>
      </c>
      <c r="J10" s="103" t="s">
        <v>16</v>
      </c>
      <c r="K10" s="104">
        <v>6500</v>
      </c>
      <c r="L10" s="104">
        <v>7000</v>
      </c>
      <c r="M10" s="104">
        <v>7000</v>
      </c>
      <c r="N10" s="104">
        <v>7000</v>
      </c>
    </row>
    <row r="11" spans="1:20" x14ac:dyDescent="0.25">
      <c r="A11" s="25">
        <v>631001</v>
      </c>
      <c r="B11" s="25"/>
      <c r="C11" s="25" t="s">
        <v>17</v>
      </c>
      <c r="D11" s="96">
        <v>0</v>
      </c>
      <c r="E11" s="96">
        <v>250</v>
      </c>
      <c r="F11" s="97">
        <v>250</v>
      </c>
      <c r="G11" s="97">
        <v>250</v>
      </c>
      <c r="H11" s="88"/>
      <c r="I11" s="102" t="s">
        <v>8</v>
      </c>
      <c r="J11" s="105" t="s">
        <v>141</v>
      </c>
      <c r="K11" s="104">
        <v>30000</v>
      </c>
      <c r="L11" s="104"/>
      <c r="M11" s="104"/>
      <c r="N11" s="104"/>
    </row>
    <row r="12" spans="1:20" x14ac:dyDescent="0.25">
      <c r="A12" s="25">
        <v>632001</v>
      </c>
      <c r="B12" s="25"/>
      <c r="C12" s="25" t="s">
        <v>18</v>
      </c>
      <c r="D12" s="96">
        <v>16760</v>
      </c>
      <c r="E12" s="96">
        <v>20000</v>
      </c>
      <c r="F12" s="97">
        <v>20000</v>
      </c>
      <c r="G12" s="97">
        <v>20000</v>
      </c>
      <c r="H12" s="88"/>
      <c r="I12" s="102" t="s">
        <v>8</v>
      </c>
      <c r="J12" s="105" t="s">
        <v>142</v>
      </c>
      <c r="K12" s="104">
        <v>19000</v>
      </c>
      <c r="L12" s="104"/>
      <c r="M12" s="104"/>
      <c r="N12" s="104"/>
    </row>
    <row r="13" spans="1:20" x14ac:dyDescent="0.25">
      <c r="A13" s="25">
        <v>632002</v>
      </c>
      <c r="B13" s="25"/>
      <c r="C13" s="25" t="s">
        <v>19</v>
      </c>
      <c r="D13" s="96">
        <v>425</v>
      </c>
      <c r="E13" s="96">
        <v>400</v>
      </c>
      <c r="F13" s="97">
        <v>400</v>
      </c>
      <c r="G13" s="97">
        <v>400</v>
      </c>
      <c r="H13" s="88"/>
      <c r="I13" s="102" t="s">
        <v>8</v>
      </c>
      <c r="J13" s="103" t="s">
        <v>20</v>
      </c>
      <c r="K13" s="104">
        <v>90000</v>
      </c>
      <c r="L13" s="104">
        <v>93000</v>
      </c>
      <c r="M13" s="104">
        <v>93000</v>
      </c>
      <c r="N13" s="104">
        <v>93000</v>
      </c>
    </row>
    <row r="14" spans="1:20" x14ac:dyDescent="0.25">
      <c r="A14" s="25">
        <v>632003</v>
      </c>
      <c r="B14" s="25"/>
      <c r="C14" s="25" t="s">
        <v>21</v>
      </c>
      <c r="D14" s="96">
        <v>3890</v>
      </c>
      <c r="E14" s="96">
        <v>2500</v>
      </c>
      <c r="F14" s="97">
        <v>2500</v>
      </c>
      <c r="G14" s="97">
        <v>2500</v>
      </c>
      <c r="H14" s="88"/>
      <c r="I14" s="102" t="s">
        <v>8</v>
      </c>
      <c r="J14" s="103" t="s">
        <v>22</v>
      </c>
      <c r="K14" s="104">
        <v>3000</v>
      </c>
      <c r="L14" s="104">
        <v>8000</v>
      </c>
      <c r="M14" s="104">
        <v>8000</v>
      </c>
      <c r="N14" s="104">
        <v>8000</v>
      </c>
    </row>
    <row r="15" spans="1:20" x14ac:dyDescent="0.25">
      <c r="A15" s="24">
        <v>633</v>
      </c>
      <c r="B15" s="24"/>
      <c r="C15" s="24" t="s">
        <v>23</v>
      </c>
      <c r="D15" s="101">
        <f>SUM(D16:D23)</f>
        <v>20770</v>
      </c>
      <c r="E15" s="101">
        <f>SUM(E16:E23)</f>
        <v>44150</v>
      </c>
      <c r="F15" s="101">
        <f>SUM(F16:F23)</f>
        <v>44870</v>
      </c>
      <c r="G15" s="101">
        <f>SUM(G16:G23)</f>
        <v>44450</v>
      </c>
      <c r="H15" s="88"/>
      <c r="I15" s="102" t="s">
        <v>8</v>
      </c>
      <c r="J15" s="103" t="s">
        <v>24</v>
      </c>
      <c r="K15" s="104">
        <v>30000</v>
      </c>
      <c r="L15" s="104">
        <v>36000</v>
      </c>
      <c r="M15" s="104">
        <v>36000</v>
      </c>
      <c r="N15" s="104">
        <v>36000</v>
      </c>
    </row>
    <row r="16" spans="1:20" x14ac:dyDescent="0.25">
      <c r="A16" s="25">
        <v>633006</v>
      </c>
      <c r="B16" s="25"/>
      <c r="C16" s="25" t="s">
        <v>25</v>
      </c>
      <c r="D16" s="96">
        <v>18890</v>
      </c>
      <c r="E16" s="96">
        <v>13000</v>
      </c>
      <c r="F16" s="97">
        <v>13720</v>
      </c>
      <c r="G16" s="97">
        <v>13500</v>
      </c>
      <c r="H16" s="88"/>
      <c r="I16" s="102" t="s">
        <v>8</v>
      </c>
      <c r="J16" s="103" t="s">
        <v>26</v>
      </c>
      <c r="K16" s="104">
        <v>25000</v>
      </c>
      <c r="L16" s="104">
        <v>35000</v>
      </c>
      <c r="M16" s="104">
        <v>35000</v>
      </c>
      <c r="N16" s="104">
        <v>35000</v>
      </c>
      <c r="O16" s="47"/>
    </row>
    <row r="17" spans="1:15" x14ac:dyDescent="0.25">
      <c r="A17" s="25">
        <v>633006</v>
      </c>
      <c r="B17" s="25" t="s">
        <v>94</v>
      </c>
      <c r="C17" s="25" t="s">
        <v>93</v>
      </c>
      <c r="D17" s="96"/>
      <c r="E17" s="96">
        <v>20000</v>
      </c>
      <c r="F17" s="97">
        <v>20000</v>
      </c>
      <c r="G17" s="97">
        <v>20000</v>
      </c>
      <c r="H17" s="88"/>
      <c r="I17" s="102" t="s">
        <v>8</v>
      </c>
      <c r="J17" s="103" t="s">
        <v>143</v>
      </c>
      <c r="K17" s="106">
        <v>1000</v>
      </c>
      <c r="L17" s="106"/>
      <c r="M17" s="106"/>
      <c r="N17" s="106"/>
    </row>
    <row r="18" spans="1:15" ht="15.75" thickBot="1" x14ac:dyDescent="0.3">
      <c r="A18" s="25">
        <v>633006</v>
      </c>
      <c r="B18" s="25"/>
      <c r="C18" s="25" t="s">
        <v>95</v>
      </c>
      <c r="D18" s="96"/>
      <c r="E18" s="96">
        <v>2500</v>
      </c>
      <c r="F18" s="97">
        <v>2500</v>
      </c>
      <c r="G18" s="97">
        <v>2500</v>
      </c>
      <c r="H18" s="88"/>
      <c r="I18" s="107" t="s">
        <v>8</v>
      </c>
      <c r="J18" s="108" t="s">
        <v>29</v>
      </c>
      <c r="K18" s="109">
        <v>200</v>
      </c>
      <c r="L18" s="109">
        <v>4000</v>
      </c>
      <c r="M18" s="109">
        <v>200</v>
      </c>
      <c r="N18" s="109">
        <v>200</v>
      </c>
    </row>
    <row r="19" spans="1:15" ht="15.75" thickTop="1" x14ac:dyDescent="0.25">
      <c r="A19" s="25">
        <v>633002</v>
      </c>
      <c r="B19" s="25"/>
      <c r="C19" s="25" t="s">
        <v>27</v>
      </c>
      <c r="D19" s="96"/>
      <c r="E19" s="96">
        <v>2500</v>
      </c>
      <c r="F19" s="97">
        <v>2500</v>
      </c>
      <c r="G19" s="97">
        <v>2300</v>
      </c>
      <c r="H19" s="88"/>
      <c r="I19" s="110" t="s">
        <v>107</v>
      </c>
      <c r="J19" s="111" t="s">
        <v>31</v>
      </c>
      <c r="K19" s="100">
        <f>SUM(K20:K24)</f>
        <v>42500</v>
      </c>
      <c r="L19" s="100">
        <f>SUM(L20:L24)</f>
        <v>73000</v>
      </c>
      <c r="M19" s="100">
        <f t="shared" ref="M19:N19" si="0">SUM(M20:M24)</f>
        <v>73000</v>
      </c>
      <c r="N19" s="100">
        <f t="shared" si="0"/>
        <v>73000</v>
      </c>
    </row>
    <row r="20" spans="1:15" x14ac:dyDescent="0.25">
      <c r="A20" s="25">
        <v>633004</v>
      </c>
      <c r="B20" s="25"/>
      <c r="C20" s="25" t="s">
        <v>28</v>
      </c>
      <c r="D20" s="96"/>
      <c r="E20" s="96">
        <v>1000</v>
      </c>
      <c r="F20" s="97">
        <v>1000</v>
      </c>
      <c r="G20" s="97">
        <v>1000</v>
      </c>
      <c r="H20" s="88"/>
      <c r="I20" s="112" t="s">
        <v>8</v>
      </c>
      <c r="J20" s="113" t="s">
        <v>33</v>
      </c>
      <c r="K20" s="104">
        <v>6500</v>
      </c>
      <c r="L20" s="104">
        <v>7500</v>
      </c>
      <c r="M20" s="104">
        <v>7500</v>
      </c>
      <c r="N20" s="104">
        <v>7500</v>
      </c>
    </row>
    <row r="21" spans="1:15" x14ac:dyDescent="0.25">
      <c r="A21" s="25">
        <v>633009</v>
      </c>
      <c r="B21" s="25"/>
      <c r="C21" s="25" t="s">
        <v>30</v>
      </c>
      <c r="D21" s="96">
        <v>150</v>
      </c>
      <c r="E21" s="96">
        <v>150</v>
      </c>
      <c r="F21" s="97">
        <v>150</v>
      </c>
      <c r="G21" s="97">
        <v>150</v>
      </c>
      <c r="H21" s="88"/>
      <c r="I21" s="112" t="s">
        <v>8</v>
      </c>
      <c r="J21" s="113" t="s">
        <v>102</v>
      </c>
      <c r="K21" s="104">
        <v>22700</v>
      </c>
      <c r="L21" s="104">
        <v>30000</v>
      </c>
      <c r="M21" s="104">
        <v>30000</v>
      </c>
      <c r="N21" s="104">
        <v>30000</v>
      </c>
    </row>
    <row r="22" spans="1:15" x14ac:dyDescent="0.25">
      <c r="A22" s="25">
        <v>633010</v>
      </c>
      <c r="B22" s="25"/>
      <c r="C22" s="25" t="s">
        <v>32</v>
      </c>
      <c r="D22" s="96">
        <v>1400</v>
      </c>
      <c r="E22" s="96">
        <v>4500</v>
      </c>
      <c r="F22" s="97">
        <v>4500</v>
      </c>
      <c r="G22" s="97">
        <v>4500</v>
      </c>
      <c r="H22" s="88"/>
      <c r="I22" s="112" t="s">
        <v>8</v>
      </c>
      <c r="J22" s="113" t="s">
        <v>36</v>
      </c>
      <c r="K22" s="104">
        <v>3500</v>
      </c>
      <c r="L22" s="104">
        <v>7000</v>
      </c>
      <c r="M22" s="104">
        <v>7000</v>
      </c>
      <c r="N22" s="104">
        <v>7000</v>
      </c>
    </row>
    <row r="23" spans="1:15" x14ac:dyDescent="0.25">
      <c r="A23" s="25">
        <v>633016</v>
      </c>
      <c r="B23" s="25"/>
      <c r="C23" s="25" t="s">
        <v>34</v>
      </c>
      <c r="D23" s="96">
        <v>330</v>
      </c>
      <c r="E23" s="96">
        <v>500</v>
      </c>
      <c r="F23" s="97">
        <v>500</v>
      </c>
      <c r="G23" s="97">
        <v>500</v>
      </c>
      <c r="H23" s="88"/>
      <c r="I23" s="112" t="s">
        <v>8</v>
      </c>
      <c r="J23" s="113" t="s">
        <v>38</v>
      </c>
      <c r="K23" s="104">
        <v>2300</v>
      </c>
      <c r="L23" s="104">
        <v>20000</v>
      </c>
      <c r="M23" s="104">
        <v>20000</v>
      </c>
      <c r="N23" s="104">
        <v>20000</v>
      </c>
      <c r="O23" s="47"/>
    </row>
    <row r="24" spans="1:15" ht="15.75" thickBot="1" x14ac:dyDescent="0.3">
      <c r="A24" s="24">
        <v>634</v>
      </c>
      <c r="B24" s="24"/>
      <c r="C24" s="24" t="s">
        <v>35</v>
      </c>
      <c r="D24" s="101">
        <f>SUM(D25:D28)</f>
        <v>81895</v>
      </c>
      <c r="E24" s="101">
        <f>SUM(E25:E28)</f>
        <v>62900</v>
      </c>
      <c r="F24" s="101">
        <f>SUM(F25:F28)</f>
        <v>62900</v>
      </c>
      <c r="G24" s="101">
        <f>SUM(G25:G28)</f>
        <v>62900</v>
      </c>
      <c r="H24" s="88"/>
      <c r="I24" s="107" t="s">
        <v>8</v>
      </c>
      <c r="J24" s="114" t="s">
        <v>40</v>
      </c>
      <c r="K24" s="109">
        <v>7500</v>
      </c>
      <c r="L24" s="109">
        <v>8500</v>
      </c>
      <c r="M24" s="109">
        <v>8500</v>
      </c>
      <c r="N24" s="109">
        <v>8500</v>
      </c>
    </row>
    <row r="25" spans="1:15" ht="15.75" thickTop="1" x14ac:dyDescent="0.25">
      <c r="A25" s="25">
        <v>634001</v>
      </c>
      <c r="B25" s="25"/>
      <c r="C25" s="25" t="s">
        <v>37</v>
      </c>
      <c r="D25" s="96">
        <v>50560</v>
      </c>
      <c r="E25" s="96">
        <v>44000</v>
      </c>
      <c r="F25" s="97">
        <v>44000</v>
      </c>
      <c r="G25" s="97">
        <v>44000</v>
      </c>
      <c r="H25" s="88"/>
      <c r="I25" s="110" t="s">
        <v>106</v>
      </c>
      <c r="J25" s="111" t="s">
        <v>42</v>
      </c>
      <c r="K25" s="100">
        <f>SUM(K26:K38)</f>
        <v>80000</v>
      </c>
      <c r="L25" s="100">
        <f>SUM(L26:L38)</f>
        <v>111670</v>
      </c>
      <c r="M25" s="100">
        <f t="shared" ref="M25:N25" si="1">SUM(M26:M38)</f>
        <v>111670</v>
      </c>
      <c r="N25" s="100">
        <f t="shared" si="1"/>
        <v>111670</v>
      </c>
    </row>
    <row r="26" spans="1:15" x14ac:dyDescent="0.25">
      <c r="A26" s="25">
        <v>634002</v>
      </c>
      <c r="B26" s="25"/>
      <c r="C26" s="25" t="s">
        <v>39</v>
      </c>
      <c r="D26" s="96">
        <v>21840</v>
      </c>
      <c r="E26" s="96">
        <v>15500</v>
      </c>
      <c r="F26" s="97">
        <v>15500</v>
      </c>
      <c r="G26" s="97">
        <v>15500</v>
      </c>
      <c r="H26" s="88"/>
      <c r="I26" s="112" t="s">
        <v>8</v>
      </c>
      <c r="J26" s="113" t="s">
        <v>44</v>
      </c>
      <c r="K26" s="104">
        <v>15000</v>
      </c>
      <c r="L26" s="104">
        <v>18000</v>
      </c>
      <c r="M26" s="104">
        <v>18000</v>
      </c>
      <c r="N26" s="104">
        <v>18000</v>
      </c>
    </row>
    <row r="27" spans="1:15" x14ac:dyDescent="0.25">
      <c r="A27" s="25">
        <v>634005</v>
      </c>
      <c r="B27" s="25"/>
      <c r="C27" s="25" t="s">
        <v>41</v>
      </c>
      <c r="D27" s="96">
        <f>9345+150</f>
        <v>9495</v>
      </c>
      <c r="E27" s="96">
        <v>2900</v>
      </c>
      <c r="F27" s="97">
        <v>2900</v>
      </c>
      <c r="G27" s="97">
        <v>2900</v>
      </c>
      <c r="H27" s="88"/>
      <c r="I27" s="112" t="s">
        <v>8</v>
      </c>
      <c r="J27" s="113" t="s">
        <v>47</v>
      </c>
      <c r="K27" s="104">
        <v>2500</v>
      </c>
      <c r="L27" s="104">
        <v>3000</v>
      </c>
      <c r="M27" s="104">
        <v>3000</v>
      </c>
      <c r="N27" s="104">
        <v>3000</v>
      </c>
    </row>
    <row r="28" spans="1:15" x14ac:dyDescent="0.25">
      <c r="A28" s="25">
        <v>634003</v>
      </c>
      <c r="B28" s="25"/>
      <c r="C28" s="25" t="s">
        <v>43</v>
      </c>
      <c r="D28" s="96">
        <v>0</v>
      </c>
      <c r="E28" s="96">
        <v>500</v>
      </c>
      <c r="F28" s="97">
        <v>500</v>
      </c>
      <c r="G28" s="97">
        <v>500</v>
      </c>
      <c r="H28" s="88"/>
      <c r="I28" s="112" t="s">
        <v>8</v>
      </c>
      <c r="J28" s="113" t="s">
        <v>48</v>
      </c>
      <c r="K28" s="104">
        <v>7000</v>
      </c>
      <c r="L28" s="104">
        <v>8000</v>
      </c>
      <c r="M28" s="104">
        <v>8000</v>
      </c>
      <c r="N28" s="104">
        <v>8000</v>
      </c>
    </row>
    <row r="29" spans="1:15" x14ac:dyDescent="0.25">
      <c r="A29" s="24">
        <v>635</v>
      </c>
      <c r="B29" s="24"/>
      <c r="C29" s="24" t="s">
        <v>45</v>
      </c>
      <c r="D29" s="101">
        <f>SUM(D30:D31)</f>
        <v>2300</v>
      </c>
      <c r="E29" s="101">
        <f>SUM(E30:E31)</f>
        <v>2500</v>
      </c>
      <c r="F29" s="101">
        <f>SUM(F30:F31)</f>
        <v>2500</v>
      </c>
      <c r="G29" s="101">
        <f>SUM(G30:G31)</f>
        <v>2500</v>
      </c>
      <c r="H29" s="88"/>
      <c r="I29" s="112" t="s">
        <v>8</v>
      </c>
      <c r="J29" s="113" t="s">
        <v>50</v>
      </c>
      <c r="K29" s="104">
        <v>500</v>
      </c>
      <c r="L29" s="104">
        <v>3000</v>
      </c>
      <c r="M29" s="104">
        <v>3000</v>
      </c>
      <c r="N29" s="104">
        <v>3000</v>
      </c>
    </row>
    <row r="30" spans="1:15" x14ac:dyDescent="0.25">
      <c r="A30" s="25">
        <v>635002</v>
      </c>
      <c r="B30" s="25"/>
      <c r="C30" s="25" t="s">
        <v>46</v>
      </c>
      <c r="D30" s="96">
        <v>2300</v>
      </c>
      <c r="E30" s="96">
        <v>1500</v>
      </c>
      <c r="F30" s="97">
        <v>1500</v>
      </c>
      <c r="G30" s="97">
        <v>1500</v>
      </c>
      <c r="H30" s="88"/>
      <c r="I30" s="112" t="s">
        <v>8</v>
      </c>
      <c r="J30" s="113" t="s">
        <v>52</v>
      </c>
      <c r="K30" s="104">
        <v>24000</v>
      </c>
      <c r="L30" s="104">
        <v>28000</v>
      </c>
      <c r="M30" s="104">
        <v>28000</v>
      </c>
      <c r="N30" s="104">
        <v>28000</v>
      </c>
    </row>
    <row r="31" spans="1:15" x14ac:dyDescent="0.25">
      <c r="A31" s="25">
        <v>635004</v>
      </c>
      <c r="B31" s="25"/>
      <c r="C31" s="25" t="s">
        <v>28</v>
      </c>
      <c r="D31" s="96">
        <v>0</v>
      </c>
      <c r="E31" s="96">
        <v>1000</v>
      </c>
      <c r="F31" s="97">
        <v>1000</v>
      </c>
      <c r="G31" s="97">
        <v>1000</v>
      </c>
      <c r="H31" s="88"/>
      <c r="I31" s="112" t="s">
        <v>8</v>
      </c>
      <c r="J31" s="113" t="s">
        <v>53</v>
      </c>
      <c r="K31" s="104">
        <v>3000</v>
      </c>
      <c r="L31" s="104">
        <v>3000</v>
      </c>
      <c r="M31" s="104">
        <v>3000</v>
      </c>
      <c r="N31" s="104">
        <v>3000</v>
      </c>
    </row>
    <row r="32" spans="1:15" x14ac:dyDescent="0.25">
      <c r="A32" s="24">
        <v>636</v>
      </c>
      <c r="B32" s="24"/>
      <c r="C32" s="24" t="s">
        <v>49</v>
      </c>
      <c r="D32" s="101">
        <f>SUM(D33:D33)</f>
        <v>1190</v>
      </c>
      <c r="E32" s="101">
        <f>SUM(E33:E33)</f>
        <v>1200</v>
      </c>
      <c r="F32" s="101">
        <f>SUM(F33:F33)</f>
        <v>1200</v>
      </c>
      <c r="G32" s="101">
        <f>SUM(G33:G33)</f>
        <v>1200</v>
      </c>
      <c r="H32" s="88"/>
      <c r="I32" s="112" t="s">
        <v>8</v>
      </c>
      <c r="J32" s="113" t="s">
        <v>55</v>
      </c>
      <c r="K32" s="104">
        <v>15000</v>
      </c>
      <c r="L32" s="104">
        <v>15000</v>
      </c>
      <c r="M32" s="104">
        <v>15000</v>
      </c>
      <c r="N32" s="104">
        <v>15000</v>
      </c>
    </row>
    <row r="33" spans="1:15" x14ac:dyDescent="0.25">
      <c r="A33" s="25">
        <v>636002</v>
      </c>
      <c r="B33" s="25"/>
      <c r="C33" s="25" t="s">
        <v>51</v>
      </c>
      <c r="D33" s="96">
        <v>1190</v>
      </c>
      <c r="E33" s="96">
        <v>1200</v>
      </c>
      <c r="F33" s="97">
        <v>1200</v>
      </c>
      <c r="G33" s="97">
        <v>1200</v>
      </c>
      <c r="H33" s="88"/>
      <c r="I33" s="112" t="s">
        <v>8</v>
      </c>
      <c r="J33" s="113" t="s">
        <v>57</v>
      </c>
      <c r="K33" s="104">
        <v>1500</v>
      </c>
      <c r="L33" s="104">
        <v>2000</v>
      </c>
      <c r="M33" s="104">
        <v>2000</v>
      </c>
      <c r="N33" s="104">
        <v>2000</v>
      </c>
    </row>
    <row r="34" spans="1:15" x14ac:dyDescent="0.25">
      <c r="A34" s="22">
        <v>637</v>
      </c>
      <c r="B34" s="22"/>
      <c r="C34" s="22" t="s">
        <v>54</v>
      </c>
      <c r="D34" s="92">
        <f>SUM(D35:D42)</f>
        <v>42639</v>
      </c>
      <c r="E34" s="92">
        <f>SUM(E35:E42)</f>
        <v>118670</v>
      </c>
      <c r="F34" s="92">
        <f>SUM(F35:F42)</f>
        <v>118650</v>
      </c>
      <c r="G34" s="92">
        <f>SUM(G35:G42)</f>
        <v>118690</v>
      </c>
      <c r="H34" s="88"/>
      <c r="I34" s="112" t="s">
        <v>8</v>
      </c>
      <c r="J34" s="113" t="s">
        <v>59</v>
      </c>
      <c r="K34" s="104">
        <v>2000</v>
      </c>
      <c r="L34" s="104">
        <v>2800</v>
      </c>
      <c r="M34" s="104">
        <v>2800</v>
      </c>
      <c r="N34" s="104">
        <v>2800</v>
      </c>
    </row>
    <row r="35" spans="1:15" x14ac:dyDescent="0.25">
      <c r="A35" s="25">
        <v>637001</v>
      </c>
      <c r="B35" s="25"/>
      <c r="C35" s="25" t="s">
        <v>56</v>
      </c>
      <c r="D35" s="96">
        <v>1000</v>
      </c>
      <c r="E35" s="96">
        <v>1000</v>
      </c>
      <c r="F35" s="97">
        <v>1000</v>
      </c>
      <c r="G35" s="97">
        <v>1000</v>
      </c>
      <c r="H35" s="88"/>
      <c r="I35" s="112" t="s">
        <v>8</v>
      </c>
      <c r="J35" s="113" t="s">
        <v>103</v>
      </c>
      <c r="K35" s="104">
        <v>3500</v>
      </c>
      <c r="L35" s="104">
        <v>5000</v>
      </c>
      <c r="M35" s="104">
        <v>5000</v>
      </c>
      <c r="N35" s="104">
        <v>5000</v>
      </c>
    </row>
    <row r="36" spans="1:15" x14ac:dyDescent="0.25">
      <c r="A36" s="25">
        <v>637004</v>
      </c>
      <c r="B36" s="25"/>
      <c r="C36" s="25" t="s">
        <v>58</v>
      </c>
      <c r="D36" s="96">
        <v>16325</v>
      </c>
      <c r="E36" s="96">
        <v>38000</v>
      </c>
      <c r="F36" s="97">
        <v>38000</v>
      </c>
      <c r="G36" s="97">
        <v>38000</v>
      </c>
      <c r="H36" s="115"/>
      <c r="I36" s="112" t="s">
        <v>8</v>
      </c>
      <c r="J36" s="113" t="s">
        <v>62</v>
      </c>
      <c r="K36" s="104">
        <v>4000</v>
      </c>
      <c r="L36" s="104">
        <v>4800</v>
      </c>
      <c r="M36" s="104">
        <v>4800</v>
      </c>
      <c r="N36" s="104">
        <v>4800</v>
      </c>
    </row>
    <row r="37" spans="1:15" x14ac:dyDescent="0.25">
      <c r="A37" s="25">
        <v>637005</v>
      </c>
      <c r="B37" s="25"/>
      <c r="C37" s="25" t="s">
        <v>109</v>
      </c>
      <c r="D37" s="96"/>
      <c r="E37" s="96">
        <v>48000</v>
      </c>
      <c r="F37" s="97">
        <v>48000</v>
      </c>
      <c r="G37" s="97">
        <v>48000</v>
      </c>
      <c r="H37" s="88"/>
      <c r="I37" s="112" t="s">
        <v>8</v>
      </c>
      <c r="J37" s="113" t="s">
        <v>64</v>
      </c>
      <c r="K37" s="104">
        <v>500</v>
      </c>
      <c r="L37" s="104">
        <v>11070</v>
      </c>
      <c r="M37" s="104">
        <v>11070</v>
      </c>
      <c r="N37" s="104">
        <v>11070</v>
      </c>
      <c r="O37" s="47"/>
    </row>
    <row r="38" spans="1:15" ht="15.75" thickBot="1" x14ac:dyDescent="0.3">
      <c r="A38" s="25">
        <v>637012</v>
      </c>
      <c r="B38" s="25"/>
      <c r="C38" s="25" t="s">
        <v>60</v>
      </c>
      <c r="D38" s="96">
        <v>3900</v>
      </c>
      <c r="E38" s="96">
        <v>3000</v>
      </c>
      <c r="F38" s="97">
        <v>3000</v>
      </c>
      <c r="G38" s="97">
        <v>3000</v>
      </c>
      <c r="H38" s="88"/>
      <c r="I38" s="107" t="s">
        <v>8</v>
      </c>
      <c r="J38" s="114" t="s">
        <v>66</v>
      </c>
      <c r="K38" s="109">
        <v>1500</v>
      </c>
      <c r="L38" s="109">
        <v>8000</v>
      </c>
      <c r="M38" s="109">
        <v>8000</v>
      </c>
      <c r="N38" s="109">
        <v>8000</v>
      </c>
      <c r="O38" s="47"/>
    </row>
    <row r="39" spans="1:15" ht="15.75" thickTop="1" x14ac:dyDescent="0.25">
      <c r="A39" s="25">
        <v>637014</v>
      </c>
      <c r="B39" s="25"/>
      <c r="C39" s="25" t="s">
        <v>61</v>
      </c>
      <c r="D39" s="96">
        <v>18700</v>
      </c>
      <c r="E39" s="96">
        <v>16867</v>
      </c>
      <c r="F39" s="97">
        <v>16800</v>
      </c>
      <c r="G39" s="97">
        <v>16800</v>
      </c>
      <c r="H39" s="88"/>
      <c r="I39" s="110" t="s">
        <v>108</v>
      </c>
      <c r="J39" s="111" t="s">
        <v>68</v>
      </c>
      <c r="K39" s="100">
        <f>SUM(K40)</f>
        <v>7500</v>
      </c>
      <c r="L39" s="100">
        <f>SUM(L40)</f>
        <v>7800</v>
      </c>
      <c r="M39" s="100">
        <f t="shared" ref="M39:N39" si="2">SUM(M40)</f>
        <v>7800</v>
      </c>
      <c r="N39" s="100">
        <f t="shared" si="2"/>
        <v>7800</v>
      </c>
    </row>
    <row r="40" spans="1:15" ht="15.75" thickBot="1" x14ac:dyDescent="0.3">
      <c r="A40" s="25">
        <v>637016</v>
      </c>
      <c r="B40" s="25"/>
      <c r="C40" s="25" t="s">
        <v>63</v>
      </c>
      <c r="D40" s="96">
        <v>1950</v>
      </c>
      <c r="E40" s="96">
        <v>5803</v>
      </c>
      <c r="F40" s="97">
        <f>F7*1.5%</f>
        <v>5850</v>
      </c>
      <c r="G40" s="97">
        <v>5890</v>
      </c>
      <c r="H40" s="88"/>
      <c r="I40" s="107" t="s">
        <v>8</v>
      </c>
      <c r="J40" s="114" t="s">
        <v>69</v>
      </c>
      <c r="K40" s="109">
        <v>7500</v>
      </c>
      <c r="L40" s="109">
        <v>7800</v>
      </c>
      <c r="M40" s="109">
        <v>7800</v>
      </c>
      <c r="N40" s="109">
        <v>7800</v>
      </c>
    </row>
    <row r="41" spans="1:15" ht="15.75" thickTop="1" x14ac:dyDescent="0.25">
      <c r="A41" s="25">
        <v>642012</v>
      </c>
      <c r="B41" s="25"/>
      <c r="C41" s="25" t="s">
        <v>65</v>
      </c>
      <c r="D41" s="96">
        <v>764</v>
      </c>
      <c r="E41" s="96">
        <v>500</v>
      </c>
      <c r="F41" s="97">
        <v>500</v>
      </c>
      <c r="G41" s="97">
        <v>500</v>
      </c>
      <c r="H41" s="88"/>
      <c r="I41" s="116"/>
      <c r="J41" s="117" t="s">
        <v>92</v>
      </c>
      <c r="K41" s="118">
        <f>SUM(K39+K25+K19+K7+K5)</f>
        <v>501000</v>
      </c>
      <c r="L41" s="118">
        <f>SUM(L39+L25+L19+L7+L5)</f>
        <v>559750</v>
      </c>
      <c r="M41" s="118">
        <f>SUM(M39+M25+M19+M7+M5)</f>
        <v>609670</v>
      </c>
      <c r="N41" s="118">
        <f>SUM(N39+N25+N19+N7+N5)</f>
        <v>609670</v>
      </c>
    </row>
    <row r="42" spans="1:15" x14ac:dyDescent="0.25">
      <c r="A42" s="25">
        <v>637027</v>
      </c>
      <c r="B42" s="25"/>
      <c r="C42" s="25" t="s">
        <v>67</v>
      </c>
      <c r="D42" s="96"/>
      <c r="E42" s="96">
        <v>5500</v>
      </c>
      <c r="F42" s="97">
        <v>5500</v>
      </c>
      <c r="G42" s="97">
        <v>5500</v>
      </c>
      <c r="H42" s="88"/>
      <c r="I42" s="119" t="s">
        <v>108</v>
      </c>
      <c r="J42" s="120" t="s">
        <v>71</v>
      </c>
      <c r="K42" s="104">
        <v>19000</v>
      </c>
      <c r="L42" s="104">
        <v>25000</v>
      </c>
      <c r="M42" s="104">
        <v>25000</v>
      </c>
      <c r="N42" s="104">
        <v>25000</v>
      </c>
    </row>
    <row r="43" spans="1:15" x14ac:dyDescent="0.25">
      <c r="A43" s="24">
        <v>64</v>
      </c>
      <c r="B43" s="24"/>
      <c r="C43" s="24" t="s">
        <v>70</v>
      </c>
      <c r="D43" s="101">
        <f>SUM(D44:D44)</f>
        <v>731</v>
      </c>
      <c r="E43" s="101">
        <f>SUM(E44:E44)</f>
        <v>700</v>
      </c>
      <c r="F43" s="101">
        <f>SUM(F44:F44)</f>
        <v>700</v>
      </c>
      <c r="G43" s="101">
        <f>SUM(G44:G44)</f>
        <v>700</v>
      </c>
      <c r="H43" s="88"/>
      <c r="I43" s="121">
        <v>312007</v>
      </c>
      <c r="J43" s="117" t="s">
        <v>72</v>
      </c>
      <c r="K43" s="122">
        <f>SUM(K42+K39+K25+K19+K7+K5)</f>
        <v>520000</v>
      </c>
      <c r="L43" s="122">
        <f>SUM(L42+L39+L25+L19+L7+L5)</f>
        <v>584750</v>
      </c>
      <c r="M43" s="122">
        <f>SUM(M42+M39+M25+M19+M7+M5)</f>
        <v>634670</v>
      </c>
      <c r="N43" s="122">
        <f>SUM(N42+N39+N25+N19+N7+N5)</f>
        <v>634670</v>
      </c>
      <c r="O43" s="47"/>
    </row>
    <row r="44" spans="1:15" ht="15.75" thickBot="1" x14ac:dyDescent="0.3">
      <c r="A44" s="26">
        <v>642015</v>
      </c>
      <c r="B44" s="26"/>
      <c r="C44" s="26" t="s">
        <v>73</v>
      </c>
      <c r="D44" s="123">
        <v>731</v>
      </c>
      <c r="E44" s="123">
        <v>700</v>
      </c>
      <c r="F44" s="123">
        <v>700</v>
      </c>
      <c r="G44" s="123">
        <v>700</v>
      </c>
      <c r="H44" s="88"/>
      <c r="I44" s="124"/>
      <c r="J44" s="125"/>
      <c r="K44" s="126"/>
      <c r="L44" s="126"/>
      <c r="M44" s="126"/>
      <c r="N44" s="126"/>
    </row>
    <row r="45" spans="1:15" ht="16.5" thickTop="1" thickBot="1" x14ac:dyDescent="0.3">
      <c r="A45" s="27" t="s">
        <v>74</v>
      </c>
      <c r="B45" s="27"/>
      <c r="C45" s="27" t="s">
        <v>75</v>
      </c>
      <c r="D45" s="127">
        <v>25000</v>
      </c>
      <c r="E45" s="127">
        <v>25000</v>
      </c>
      <c r="F45" s="127">
        <v>25000</v>
      </c>
      <c r="G45" s="127">
        <v>25000</v>
      </c>
      <c r="H45" s="88"/>
      <c r="I45" s="121">
        <v>322005</v>
      </c>
      <c r="J45" s="117" t="s">
        <v>76</v>
      </c>
      <c r="K45" s="122">
        <v>25000</v>
      </c>
      <c r="L45" s="122">
        <v>25000</v>
      </c>
      <c r="M45" s="122">
        <v>25000</v>
      </c>
      <c r="N45" s="122">
        <v>25000</v>
      </c>
    </row>
    <row r="46" spans="1:15" ht="15.75" hidden="1" thickTop="1" x14ac:dyDescent="0.25">
      <c r="A46" s="28"/>
      <c r="B46" s="28"/>
      <c r="C46" s="28" t="s">
        <v>77</v>
      </c>
      <c r="D46" s="84"/>
      <c r="E46" s="29">
        <v>37</v>
      </c>
      <c r="F46" s="29">
        <v>37</v>
      </c>
      <c r="G46" s="29">
        <v>37</v>
      </c>
      <c r="I46" s="30"/>
      <c r="J46" s="31"/>
      <c r="K46" s="31"/>
      <c r="L46" s="32"/>
      <c r="M46" s="32"/>
      <c r="N46" s="32"/>
    </row>
    <row r="47" spans="1:15" ht="15.75" hidden="1" thickTop="1" x14ac:dyDescent="0.25">
      <c r="A47" s="33"/>
      <c r="B47" s="33"/>
      <c r="C47" s="33" t="s">
        <v>78</v>
      </c>
      <c r="D47" s="33"/>
      <c r="E47" s="50">
        <f>E7/E46/12</f>
        <v>871.21621621621625</v>
      </c>
      <c r="F47" s="34">
        <f>F7/F46/12</f>
        <v>878.37837837837833</v>
      </c>
      <c r="G47" s="34">
        <f>G7/G46/12</f>
        <v>884.00900900900899</v>
      </c>
      <c r="I47" s="30"/>
      <c r="J47" s="31"/>
      <c r="K47" s="31"/>
      <c r="L47" s="32"/>
      <c r="M47" s="32"/>
      <c r="N47" s="32"/>
    </row>
    <row r="48" spans="1:15" ht="15.75" thickTop="1" x14ac:dyDescent="0.25">
      <c r="A48" s="35"/>
      <c r="B48" s="35"/>
      <c r="C48" s="35"/>
      <c r="D48" s="35"/>
      <c r="F48" s="36"/>
      <c r="G48" s="36"/>
      <c r="L48" s="32"/>
      <c r="M48" s="32"/>
      <c r="N48" s="32"/>
    </row>
    <row r="49" spans="1:9" x14ac:dyDescent="0.25">
      <c r="A49" s="35"/>
      <c r="B49" s="35"/>
      <c r="C49" s="35"/>
      <c r="D49" s="35"/>
      <c r="F49" s="36"/>
      <c r="G49" s="36"/>
    </row>
    <row r="50" spans="1:9" x14ac:dyDescent="0.25">
      <c r="A50" s="35"/>
      <c r="B50" s="35"/>
      <c r="C50" s="35"/>
      <c r="D50" s="35"/>
      <c r="F50" s="36"/>
      <c r="G50" s="36"/>
    </row>
    <row r="51" spans="1:9" x14ac:dyDescent="0.25">
      <c r="A51" s="35"/>
      <c r="B51" s="35"/>
      <c r="C51" s="35"/>
      <c r="D51" s="35"/>
      <c r="F51" s="36"/>
      <c r="G51" s="36"/>
    </row>
    <row r="52" spans="1:9" x14ac:dyDescent="0.25">
      <c r="A52" s="35"/>
      <c r="B52" s="35"/>
      <c r="C52" s="35"/>
      <c r="D52" s="35"/>
      <c r="F52" s="36"/>
      <c r="G52" s="36"/>
    </row>
    <row r="53" spans="1:9" x14ac:dyDescent="0.25">
      <c r="A53" s="35"/>
      <c r="B53" s="35"/>
      <c r="C53" s="35"/>
      <c r="D53" s="35"/>
      <c r="E53" s="48"/>
      <c r="F53" s="36"/>
      <c r="G53" s="36"/>
    </row>
    <row r="54" spans="1:9" x14ac:dyDescent="0.25">
      <c r="A54" s="35"/>
      <c r="B54" s="35"/>
      <c r="C54" s="35"/>
      <c r="D54" s="35"/>
      <c r="E54" s="36"/>
      <c r="F54" s="36"/>
      <c r="G54" s="36"/>
    </row>
    <row r="55" spans="1:9" x14ac:dyDescent="0.25">
      <c r="A55" s="35"/>
      <c r="B55" s="35"/>
      <c r="C55" s="35"/>
      <c r="D55" s="35"/>
      <c r="E55" s="36"/>
      <c r="F55" s="36"/>
      <c r="G55" s="36"/>
    </row>
    <row r="56" spans="1:9" x14ac:dyDescent="0.25">
      <c r="A56" s="43" t="s">
        <v>1</v>
      </c>
      <c r="B56" s="43"/>
      <c r="C56" s="44" t="s">
        <v>79</v>
      </c>
      <c r="D56" s="7" t="s">
        <v>91</v>
      </c>
      <c r="E56" s="7" t="s">
        <v>91</v>
      </c>
      <c r="F56" s="7" t="s">
        <v>91</v>
      </c>
      <c r="G56" s="7" t="s">
        <v>91</v>
      </c>
    </row>
    <row r="57" spans="1:9" ht="15.75" thickBot="1" x14ac:dyDescent="0.3">
      <c r="A57" s="13" t="s">
        <v>4</v>
      </c>
      <c r="B57" s="13"/>
      <c r="C57" s="13" t="s">
        <v>3</v>
      </c>
      <c r="D57" s="14" t="s">
        <v>5</v>
      </c>
      <c r="E57" s="14" t="s">
        <v>89</v>
      </c>
      <c r="F57" s="14" t="s">
        <v>90</v>
      </c>
      <c r="G57" s="14" t="s">
        <v>111</v>
      </c>
    </row>
    <row r="58" spans="1:9" ht="16.5" thickTop="1" thickBot="1" x14ac:dyDescent="0.3">
      <c r="A58" s="18"/>
      <c r="B58" s="18"/>
      <c r="C58" s="37"/>
      <c r="D58" s="87">
        <f>SUM(D59:D64)</f>
        <v>609050</v>
      </c>
      <c r="E58" s="87">
        <f>SUM(E59:E64)</f>
        <v>776250</v>
      </c>
      <c r="F58" s="87">
        <f>SUM(F59:F64)</f>
        <v>781250</v>
      </c>
      <c r="G58" s="87">
        <f>SUM(G59:G64)</f>
        <v>784250</v>
      </c>
    </row>
    <row r="59" spans="1:9" ht="15.75" thickTop="1" x14ac:dyDescent="0.25">
      <c r="A59" s="38">
        <v>223001</v>
      </c>
      <c r="B59" s="38"/>
      <c r="C59" s="38" t="s">
        <v>80</v>
      </c>
      <c r="D59" s="128">
        <v>34000</v>
      </c>
      <c r="E59" s="128">
        <v>45000</v>
      </c>
      <c r="F59" s="128">
        <v>45000</v>
      </c>
      <c r="G59" s="128">
        <v>48000</v>
      </c>
    </row>
    <row r="60" spans="1:9" x14ac:dyDescent="0.25">
      <c r="A60" s="23">
        <v>223001</v>
      </c>
      <c r="B60" s="23"/>
      <c r="C60" s="23" t="s">
        <v>81</v>
      </c>
      <c r="D60" s="97">
        <v>15000</v>
      </c>
      <c r="E60" s="97">
        <v>30000</v>
      </c>
      <c r="F60" s="97">
        <v>30000</v>
      </c>
      <c r="G60" s="97">
        <v>30000</v>
      </c>
      <c r="H60" s="86"/>
      <c r="I60" s="1"/>
    </row>
    <row r="61" spans="1:9" x14ac:dyDescent="0.25">
      <c r="A61" s="23">
        <v>223001</v>
      </c>
      <c r="B61" s="23"/>
      <c r="C61" s="23" t="s">
        <v>82</v>
      </c>
      <c r="D61" s="97">
        <v>50</v>
      </c>
      <c r="E61" s="97">
        <v>1500</v>
      </c>
      <c r="F61" s="97">
        <v>1500</v>
      </c>
      <c r="G61" s="97">
        <v>1500</v>
      </c>
    </row>
    <row r="62" spans="1:9" x14ac:dyDescent="0.25">
      <c r="A62" s="23">
        <v>223001</v>
      </c>
      <c r="B62" s="23"/>
      <c r="C62" s="23" t="s">
        <v>144</v>
      </c>
      <c r="D62" s="97"/>
      <c r="E62" s="97">
        <v>115000</v>
      </c>
      <c r="F62" s="97">
        <v>120000</v>
      </c>
      <c r="G62" s="97">
        <v>120000</v>
      </c>
    </row>
    <row r="63" spans="1:9" x14ac:dyDescent="0.25">
      <c r="A63" s="23">
        <v>322005</v>
      </c>
      <c r="B63" s="23"/>
      <c r="C63" s="23" t="s">
        <v>83</v>
      </c>
      <c r="D63" s="97">
        <v>40000</v>
      </c>
      <c r="E63" s="97">
        <v>25000</v>
      </c>
      <c r="F63" s="97">
        <v>25000</v>
      </c>
      <c r="G63" s="97">
        <v>25000</v>
      </c>
    </row>
    <row r="64" spans="1:9" x14ac:dyDescent="0.25">
      <c r="A64" s="23">
        <v>312007</v>
      </c>
      <c r="B64" s="23"/>
      <c r="C64" s="23" t="s">
        <v>84</v>
      </c>
      <c r="D64" s="97">
        <v>520000</v>
      </c>
      <c r="E64" s="97">
        <f>SUM(E65:E69)</f>
        <v>559750</v>
      </c>
      <c r="F64" s="97">
        <f t="shared" ref="F64:G64" si="3">SUM(F65:F69)</f>
        <v>559750</v>
      </c>
      <c r="G64" s="97">
        <f t="shared" si="3"/>
        <v>559750</v>
      </c>
    </row>
    <row r="65" spans="1:7" x14ac:dyDescent="0.25">
      <c r="A65" s="46"/>
      <c r="B65" s="46">
        <v>133</v>
      </c>
      <c r="C65" s="46" t="s">
        <v>96</v>
      </c>
      <c r="D65" s="115">
        <f>K5</f>
        <v>1000</v>
      </c>
      <c r="E65" s="115">
        <v>1100</v>
      </c>
      <c r="F65" s="115">
        <v>1100</v>
      </c>
      <c r="G65" s="115">
        <v>1100</v>
      </c>
    </row>
    <row r="66" spans="1:7" x14ac:dyDescent="0.25">
      <c r="A66" s="46"/>
      <c r="B66" s="46">
        <v>451</v>
      </c>
      <c r="C66" s="46" t="s">
        <v>101</v>
      </c>
      <c r="D66" s="115">
        <f>K19</f>
        <v>42500</v>
      </c>
      <c r="E66" s="115">
        <v>73000</v>
      </c>
      <c r="F66" s="115">
        <v>73000</v>
      </c>
      <c r="G66" s="115">
        <v>73000</v>
      </c>
    </row>
    <row r="67" spans="1:7" x14ac:dyDescent="0.25">
      <c r="A67" s="46"/>
      <c r="B67" s="46" t="s">
        <v>98</v>
      </c>
      <c r="C67" s="46" t="s">
        <v>97</v>
      </c>
      <c r="D67" s="115">
        <f>K39</f>
        <v>7500</v>
      </c>
      <c r="E67" s="115">
        <v>7800</v>
      </c>
      <c r="F67" s="115">
        <v>7800</v>
      </c>
      <c r="G67" s="115">
        <v>7800</v>
      </c>
    </row>
    <row r="68" spans="1:7" x14ac:dyDescent="0.25">
      <c r="A68" s="46">
        <f>SUM(A59:A64)</f>
        <v>1526016</v>
      </c>
      <c r="B68" s="46">
        <v>510</v>
      </c>
      <c r="C68" s="46" t="s">
        <v>99</v>
      </c>
      <c r="D68" s="115">
        <f>K7</f>
        <v>370000</v>
      </c>
      <c r="E68" s="115">
        <v>366180</v>
      </c>
      <c r="F68" s="115">
        <v>366180</v>
      </c>
      <c r="G68" s="115">
        <v>366180</v>
      </c>
    </row>
    <row r="69" spans="1:7" ht="15.75" thickBot="1" x14ac:dyDescent="0.3">
      <c r="A69" s="46"/>
      <c r="B69" s="46">
        <v>540</v>
      </c>
      <c r="C69" s="46" t="s">
        <v>100</v>
      </c>
      <c r="D69" s="115">
        <f>K25</f>
        <v>80000</v>
      </c>
      <c r="E69" s="115">
        <v>111670</v>
      </c>
      <c r="F69" s="115">
        <v>111670</v>
      </c>
      <c r="G69" s="115">
        <v>111670</v>
      </c>
    </row>
    <row r="70" spans="1:7" ht="16.5" thickTop="1" thickBot="1" x14ac:dyDescent="0.3">
      <c r="A70" s="39"/>
      <c r="B70" s="39"/>
      <c r="C70" s="39" t="s">
        <v>85</v>
      </c>
      <c r="D70" s="40">
        <f>SUM(D58-D5)</f>
        <v>0</v>
      </c>
      <c r="E70" s="40">
        <f>SUM(E58-E5)</f>
        <v>0</v>
      </c>
      <c r="F70" s="40">
        <f>SUM(F58-F5)</f>
        <v>0</v>
      </c>
      <c r="G70" s="40">
        <f>SUM(G58-G5)</f>
        <v>0</v>
      </c>
    </row>
    <row r="71" spans="1:7" ht="16.5" thickTop="1" thickBot="1" x14ac:dyDescent="0.3">
      <c r="A71" s="41"/>
      <c r="B71" s="41"/>
      <c r="C71" s="41"/>
      <c r="D71" s="85"/>
      <c r="E71" s="42"/>
      <c r="F71" s="42"/>
      <c r="G71" s="42"/>
    </row>
    <row r="72" spans="1:7" ht="15.75" thickTop="1" x14ac:dyDescent="0.25"/>
    <row r="73" spans="1:7" x14ac:dyDescent="0.25">
      <c r="D73" s="47"/>
    </row>
    <row r="74" spans="1:7" x14ac:dyDescent="0.25">
      <c r="E74" s="49"/>
    </row>
  </sheetData>
  <mergeCells count="1">
    <mergeCell ref="L1:N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16" sqref="G16"/>
    </sheetView>
  </sheetViews>
  <sheetFormatPr defaultRowHeight="15" x14ac:dyDescent="0.25"/>
  <cols>
    <col min="2" max="2" width="44" customWidth="1"/>
    <col min="3" max="3" width="15.42578125" customWidth="1"/>
    <col min="4" max="4" width="14.42578125" customWidth="1"/>
    <col min="5" max="5" width="14.85546875" customWidth="1"/>
  </cols>
  <sheetData>
    <row r="1" spans="1:5" x14ac:dyDescent="0.25">
      <c r="A1" s="64"/>
      <c r="B1" s="80" t="s">
        <v>110</v>
      </c>
      <c r="C1" s="65" t="s">
        <v>2</v>
      </c>
      <c r="D1" s="65" t="s">
        <v>2</v>
      </c>
      <c r="E1" s="66" t="s">
        <v>2</v>
      </c>
    </row>
    <row r="2" spans="1:5" x14ac:dyDescent="0.25">
      <c r="A2" s="67"/>
      <c r="B2" s="59"/>
      <c r="C2" s="55" t="s">
        <v>89</v>
      </c>
      <c r="D2" s="54" t="s">
        <v>90</v>
      </c>
      <c r="E2" s="68" t="s">
        <v>111</v>
      </c>
    </row>
    <row r="3" spans="1:5" x14ac:dyDescent="0.25">
      <c r="A3" s="69">
        <v>50</v>
      </c>
      <c r="B3" s="60" t="s">
        <v>117</v>
      </c>
      <c r="C3" s="56">
        <f>SUM(C4:C5)</f>
        <v>88050</v>
      </c>
      <c r="D3" s="51">
        <f t="shared" ref="D3:E3" si="0">SUM(D4:D5)</f>
        <v>88770</v>
      </c>
      <c r="E3" s="70">
        <f t="shared" si="0"/>
        <v>88350</v>
      </c>
    </row>
    <row r="4" spans="1:5" x14ac:dyDescent="0.25">
      <c r="A4" s="71">
        <v>501</v>
      </c>
      <c r="B4" s="61" t="s">
        <v>118</v>
      </c>
      <c r="C4" s="56">
        <f>Hárok1!E16+Hárok1!E18+Hárok1!E19+Hárok1!E20+Hárok1!E21+Hárok1!E22+Hárok1!E25</f>
        <v>67650</v>
      </c>
      <c r="D4" s="51">
        <f>Hárok1!F16+Hárok1!F18+Hárok1!F19+Hárok1!F20+Hárok1!F21+Hárok1!F22+Hárok1!F25</f>
        <v>68370</v>
      </c>
      <c r="E4" s="70">
        <f>Hárok1!G16+Hárok1!G18+Hárok1!G19+Hárok1!G20+Hárok1!G21+Hárok1!G22+Hárok1!G25</f>
        <v>67950</v>
      </c>
    </row>
    <row r="5" spans="1:5" x14ac:dyDescent="0.25">
      <c r="A5" s="71">
        <v>502</v>
      </c>
      <c r="B5" s="61" t="s">
        <v>119</v>
      </c>
      <c r="C5" s="56">
        <f>Hárok1!E12+Hárok1!E13</f>
        <v>20400</v>
      </c>
      <c r="D5" s="51">
        <f>Hárok1!F12+Hárok1!F13</f>
        <v>20400</v>
      </c>
      <c r="E5" s="70">
        <f>Hárok1!G12+Hárok1!G13</f>
        <v>20400</v>
      </c>
    </row>
    <row r="6" spans="1:5" x14ac:dyDescent="0.25">
      <c r="A6" s="69">
        <v>51</v>
      </c>
      <c r="B6" s="60" t="s">
        <v>120</v>
      </c>
      <c r="C6" s="56">
        <f>SUM(C7:C10)</f>
        <v>109450</v>
      </c>
      <c r="D6" s="51">
        <f t="shared" ref="D6:E6" si="1">SUM(D7:D10)</f>
        <v>109450</v>
      </c>
      <c r="E6" s="70">
        <f t="shared" si="1"/>
        <v>109450</v>
      </c>
    </row>
    <row r="7" spans="1:5" x14ac:dyDescent="0.25">
      <c r="A7" s="71">
        <v>511</v>
      </c>
      <c r="B7" s="61" t="s">
        <v>121</v>
      </c>
      <c r="C7" s="56">
        <f>Hárok1!E26+Hárok1!E30+Hárok1!E31</f>
        <v>18000</v>
      </c>
      <c r="D7" s="51">
        <f>Hárok1!F26+Hárok1!F30+Hárok1!F31</f>
        <v>18000</v>
      </c>
      <c r="E7" s="70">
        <f>Hárok1!G26+Hárok1!G30+Hárok1!G31</f>
        <v>18000</v>
      </c>
    </row>
    <row r="8" spans="1:5" x14ac:dyDescent="0.25">
      <c r="A8" s="71">
        <v>512</v>
      </c>
      <c r="B8" s="61" t="s">
        <v>122</v>
      </c>
      <c r="C8" s="56">
        <f>Hárok1!E11</f>
        <v>250</v>
      </c>
      <c r="D8" s="51">
        <f>Hárok1!F11</f>
        <v>250</v>
      </c>
      <c r="E8" s="70">
        <f>Hárok1!G11</f>
        <v>250</v>
      </c>
    </row>
    <row r="9" spans="1:5" x14ac:dyDescent="0.25">
      <c r="A9" s="71">
        <v>513</v>
      </c>
      <c r="B9" s="61" t="s">
        <v>124</v>
      </c>
      <c r="C9" s="56">
        <f>Hárok1!E23</f>
        <v>500</v>
      </c>
      <c r="D9" s="51">
        <f>Hárok1!F23</f>
        <v>500</v>
      </c>
      <c r="E9" s="70">
        <f>Hárok1!G23</f>
        <v>500</v>
      </c>
    </row>
    <row r="10" spans="1:5" x14ac:dyDescent="0.25">
      <c r="A10" s="71">
        <v>518</v>
      </c>
      <c r="B10" s="61" t="s">
        <v>123</v>
      </c>
      <c r="C10" s="56">
        <f>Hárok1!E33+Hárok1!E35+Hárok1!E36+Hárok1!E37+Hárok1!E14</f>
        <v>90700</v>
      </c>
      <c r="D10" s="51">
        <f>Hárok1!F33+Hárok1!F35+Hárok1!F36+Hárok1!F37+Hárok1!F14</f>
        <v>90700</v>
      </c>
      <c r="E10" s="70">
        <f>Hárok1!G33+Hárok1!G35+Hárok1!G36+Hárok1!G37+Hárok1!G14</f>
        <v>90700</v>
      </c>
    </row>
    <row r="11" spans="1:5" x14ac:dyDescent="0.25">
      <c r="A11" s="69">
        <v>52</v>
      </c>
      <c r="B11" s="60" t="s">
        <v>112</v>
      </c>
      <c r="C11" s="57">
        <f>SUM(C12:C14)</f>
        <v>552350</v>
      </c>
      <c r="D11" s="52">
        <f t="shared" ref="D11:E11" si="2">SUM(D12:D14)</f>
        <v>556630</v>
      </c>
      <c r="E11" s="72">
        <f t="shared" si="2"/>
        <v>560050</v>
      </c>
    </row>
    <row r="12" spans="1:5" x14ac:dyDescent="0.25">
      <c r="A12" s="71"/>
      <c r="B12" s="61" t="s">
        <v>115</v>
      </c>
      <c r="C12" s="56">
        <f>Hárok1!E7+Hárok1!E42+Hárok1!E44+Hárok1!E41</f>
        <v>393520</v>
      </c>
      <c r="D12" s="51">
        <f>Hárok1!F7+Hárok1!F42+Hárok1!F41+Hárok1!F44</f>
        <v>396700</v>
      </c>
      <c r="E12" s="70">
        <f>Hárok1!G7+Hárok1!G42+Hárok1!G41+Hárok1!G44</f>
        <v>399200</v>
      </c>
    </row>
    <row r="13" spans="1:5" x14ac:dyDescent="0.25">
      <c r="A13" s="71"/>
      <c r="B13" s="61" t="s">
        <v>113</v>
      </c>
      <c r="C13" s="56">
        <f>Hárok1!E9</f>
        <v>136160</v>
      </c>
      <c r="D13" s="51">
        <f>Hárok1!F9</f>
        <v>137280</v>
      </c>
      <c r="E13" s="70">
        <f>Hárok1!G9</f>
        <v>138160</v>
      </c>
    </row>
    <row r="14" spans="1:5" x14ac:dyDescent="0.25">
      <c r="A14" s="71"/>
      <c r="B14" s="61" t="s">
        <v>114</v>
      </c>
      <c r="C14" s="56">
        <f>Hárok1!E40+Hárok1!E39</f>
        <v>22670</v>
      </c>
      <c r="D14" s="51">
        <f>Hárok1!F40+Hárok1!F39</f>
        <v>22650</v>
      </c>
      <c r="E14" s="70">
        <f>Hárok1!G40+Hárok1!G39</f>
        <v>22690</v>
      </c>
    </row>
    <row r="15" spans="1:5" x14ac:dyDescent="0.25">
      <c r="A15" s="69">
        <v>53</v>
      </c>
      <c r="B15" s="60" t="s">
        <v>116</v>
      </c>
      <c r="C15" s="57">
        <f>Hárok1!E38</f>
        <v>3000</v>
      </c>
      <c r="D15" s="52">
        <f>Hárok1!F38</f>
        <v>3000</v>
      </c>
      <c r="E15" s="72">
        <f>Hárok1!G38</f>
        <v>3000</v>
      </c>
    </row>
    <row r="16" spans="1:5" x14ac:dyDescent="0.25">
      <c r="A16" s="69">
        <v>54</v>
      </c>
      <c r="B16" s="60" t="s">
        <v>125</v>
      </c>
      <c r="C16" s="56">
        <f>SUM(C17:C18)</f>
        <v>23328</v>
      </c>
      <c r="D16" s="51">
        <f t="shared" ref="D16:E16" si="3">SUM(D17:D18)</f>
        <v>23328</v>
      </c>
      <c r="E16" s="70">
        <f t="shared" si="3"/>
        <v>23328</v>
      </c>
    </row>
    <row r="17" spans="1:13" x14ac:dyDescent="0.25">
      <c r="A17" s="71">
        <v>548</v>
      </c>
      <c r="B17" s="61" t="s">
        <v>125</v>
      </c>
      <c r="C17" s="56">
        <f>Hárok1!E28+Hárok1!E27-C21</f>
        <v>3328</v>
      </c>
      <c r="D17" s="51">
        <f>Hárok1!F28+Hárok1!F27-D21</f>
        <v>3328</v>
      </c>
      <c r="E17" s="70">
        <f>Hárok1!G28+Hárok1!G27-E21</f>
        <v>3328</v>
      </c>
    </row>
    <row r="18" spans="1:13" x14ac:dyDescent="0.25">
      <c r="A18" s="71">
        <v>542</v>
      </c>
      <c r="B18" s="61" t="s">
        <v>126</v>
      </c>
      <c r="C18" s="56">
        <f>Hárok1!E17</f>
        <v>20000</v>
      </c>
      <c r="D18" s="51">
        <f>Hárok1!F17</f>
        <v>20000</v>
      </c>
      <c r="E18" s="70">
        <f>Hárok1!G17</f>
        <v>20000</v>
      </c>
    </row>
    <row r="19" spans="1:13" x14ac:dyDescent="0.25">
      <c r="A19" s="71">
        <v>551</v>
      </c>
      <c r="B19" s="61" t="s">
        <v>127</v>
      </c>
      <c r="C19" s="56">
        <f>11357+ (25000/4)</f>
        <v>17607</v>
      </c>
      <c r="D19" s="51">
        <f t="shared" ref="D19:E19" si="4">11357+ (25000/4)</f>
        <v>17607</v>
      </c>
      <c r="E19" s="70">
        <f t="shared" si="4"/>
        <v>17607</v>
      </c>
    </row>
    <row r="20" spans="1:13" x14ac:dyDescent="0.25">
      <c r="A20" s="69">
        <v>56</v>
      </c>
      <c r="B20" s="60" t="s">
        <v>128</v>
      </c>
      <c r="C20" s="56">
        <f>SUM(C21)</f>
        <v>72</v>
      </c>
      <c r="D20" s="51">
        <f t="shared" ref="D20:E20" si="5">SUM(D21)</f>
        <v>72</v>
      </c>
      <c r="E20" s="70">
        <f t="shared" si="5"/>
        <v>72</v>
      </c>
    </row>
    <row r="21" spans="1:13" x14ac:dyDescent="0.25">
      <c r="A21" s="71">
        <v>568</v>
      </c>
      <c r="B21" s="61" t="s">
        <v>129</v>
      </c>
      <c r="C21" s="56">
        <f>6*12</f>
        <v>72</v>
      </c>
      <c r="D21" s="51">
        <f t="shared" ref="D21:E21" si="6">6*12</f>
        <v>72</v>
      </c>
      <c r="E21" s="70">
        <f t="shared" si="6"/>
        <v>72</v>
      </c>
      <c r="G21" s="47"/>
      <c r="H21" s="47"/>
      <c r="I21" s="47"/>
      <c r="K21" s="47"/>
      <c r="L21" s="47"/>
      <c r="M21" s="47"/>
    </row>
    <row r="22" spans="1:13" x14ac:dyDescent="0.25">
      <c r="A22" s="73"/>
      <c r="B22" s="62" t="s">
        <v>138</v>
      </c>
      <c r="C22" s="58">
        <f>C3+C6+C11+C15+C16+C20</f>
        <v>776250</v>
      </c>
      <c r="D22" s="58">
        <f t="shared" ref="D22:E22" si="7">D3+D6+D11+D15+D16+D20</f>
        <v>781250</v>
      </c>
      <c r="E22" s="58">
        <f t="shared" si="7"/>
        <v>784250</v>
      </c>
    </row>
    <row r="23" spans="1:13" x14ac:dyDescent="0.25">
      <c r="A23" s="71">
        <v>60</v>
      </c>
      <c r="B23" s="60" t="s">
        <v>130</v>
      </c>
      <c r="C23" s="56">
        <f>SUM(C24)</f>
        <v>171500</v>
      </c>
      <c r="D23" s="51">
        <f t="shared" ref="D23:E23" si="8">SUM(D24)</f>
        <v>176500</v>
      </c>
      <c r="E23" s="70">
        <f t="shared" si="8"/>
        <v>179500</v>
      </c>
    </row>
    <row r="24" spans="1:13" x14ac:dyDescent="0.25">
      <c r="A24" s="71">
        <v>602</v>
      </c>
      <c r="B24" s="61" t="s">
        <v>131</v>
      </c>
      <c r="C24" s="56">
        <f>Hárok1!E59+Hárok1!E60+Hárok1!E61+Hárok1!E62-Hárok1!E17</f>
        <v>171500</v>
      </c>
      <c r="D24" s="51">
        <f>Hárok1!F59+Hárok1!F60+Hárok1!F61+Hárok1!F62-Hárok1!F17</f>
        <v>176500</v>
      </c>
      <c r="E24" s="70">
        <f>Hárok1!G59+Hárok1!G60+Hárok1!G61+Hárok1!G62-Hárok1!G17</f>
        <v>179500</v>
      </c>
    </row>
    <row r="25" spans="1:13" x14ac:dyDescent="0.25">
      <c r="A25" s="71">
        <v>64</v>
      </c>
      <c r="B25" s="60" t="s">
        <v>132</v>
      </c>
      <c r="C25" s="56">
        <f>SUM(C26)</f>
        <v>20000</v>
      </c>
      <c r="D25" s="51">
        <f t="shared" ref="D25:E25" si="9">SUM(D26)</f>
        <v>20000</v>
      </c>
      <c r="E25" s="70">
        <f t="shared" si="9"/>
        <v>20000</v>
      </c>
    </row>
    <row r="26" spans="1:13" x14ac:dyDescent="0.25">
      <c r="A26" s="71">
        <v>642</v>
      </c>
      <c r="B26" s="61" t="s">
        <v>133</v>
      </c>
      <c r="C26" s="56">
        <f>Hárok1!E17</f>
        <v>20000</v>
      </c>
      <c r="D26" s="51">
        <f>Hárok1!F17</f>
        <v>20000</v>
      </c>
      <c r="E26" s="70">
        <f>Hárok1!G17</f>
        <v>20000</v>
      </c>
    </row>
    <row r="27" spans="1:13" x14ac:dyDescent="0.25">
      <c r="A27" s="71">
        <v>69</v>
      </c>
      <c r="B27" s="60" t="s">
        <v>134</v>
      </c>
      <c r="C27" s="56">
        <f>SUM(C28:C29)</f>
        <v>584750</v>
      </c>
      <c r="D27" s="51">
        <f t="shared" ref="D27:E27" si="10">SUM(D28:D29)</f>
        <v>584750</v>
      </c>
      <c r="E27" s="70">
        <f t="shared" si="10"/>
        <v>584750</v>
      </c>
    </row>
    <row r="28" spans="1:13" x14ac:dyDescent="0.25">
      <c r="A28" s="71">
        <v>691</v>
      </c>
      <c r="B28" s="61" t="s">
        <v>135</v>
      </c>
      <c r="C28" s="56">
        <f>Hárok1!E64</f>
        <v>559750</v>
      </c>
      <c r="D28" s="51">
        <f>Hárok1!F64</f>
        <v>559750</v>
      </c>
      <c r="E28" s="70">
        <f>Hárok1!G64</f>
        <v>559750</v>
      </c>
    </row>
    <row r="29" spans="1:13" x14ac:dyDescent="0.25">
      <c r="A29" s="71">
        <v>692</v>
      </c>
      <c r="B29" s="61" t="s">
        <v>136</v>
      </c>
      <c r="C29" s="56">
        <f>Hárok1!E63</f>
        <v>25000</v>
      </c>
      <c r="D29" s="51">
        <f>Hárok1!F63</f>
        <v>25000</v>
      </c>
      <c r="E29" s="70">
        <f>Hárok1!G63</f>
        <v>25000</v>
      </c>
    </row>
    <row r="30" spans="1:13" x14ac:dyDescent="0.25">
      <c r="A30" s="75"/>
      <c r="B30" s="62" t="s">
        <v>137</v>
      </c>
      <c r="C30" s="58">
        <f>C23+C25+C27</f>
        <v>776250</v>
      </c>
      <c r="D30" s="53">
        <f t="shared" ref="D30:E30" si="11">D23+D25+D27</f>
        <v>781250</v>
      </c>
      <c r="E30" s="74">
        <f t="shared" si="11"/>
        <v>784250</v>
      </c>
    </row>
    <row r="31" spans="1:13" ht="15.75" thickBot="1" x14ac:dyDescent="0.3">
      <c r="A31" s="76"/>
      <c r="B31" s="63" t="s">
        <v>139</v>
      </c>
      <c r="C31" s="77">
        <f>C30-C22</f>
        <v>0</v>
      </c>
      <c r="D31" s="78">
        <f>D30-D22</f>
        <v>0</v>
      </c>
      <c r="E31" s="79">
        <f>E30-E22</f>
        <v>0</v>
      </c>
    </row>
    <row r="33" spans="3:3" x14ac:dyDescent="0.25">
      <c r="C33" s="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2016-11-24T11:15:41Z</dcterms:modified>
</cp:coreProperties>
</file>