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filterPrivacy="1" defaultThemeVersion="124226"/>
  <bookViews>
    <workbookView xWindow="0" yWindow="0" windowWidth="21600" windowHeight="9510"/>
  </bookViews>
  <sheets>
    <sheet name="Hárok1" sheetId="1" r:id="rId1"/>
  </sheets>
  <definedNames>
    <definedName name="_xlnm.Print_Area" localSheetId="0">Hárok1!$A$1:$H$123</definedName>
  </definedNames>
  <calcPr calcId="162913"/>
</workbook>
</file>

<file path=xl/calcChain.xml><?xml version="1.0" encoding="utf-8"?>
<calcChain xmlns="http://schemas.openxmlformats.org/spreadsheetml/2006/main">
  <c r="E120" i="1" l="1"/>
  <c r="F120" i="1"/>
  <c r="G120" i="1"/>
  <c r="H120" i="1"/>
  <c r="D120" i="1"/>
  <c r="E111" i="1"/>
  <c r="F111" i="1"/>
  <c r="F110" i="1" s="1"/>
  <c r="G111" i="1"/>
  <c r="G110" i="1" s="1"/>
  <c r="H111" i="1"/>
  <c r="F118" i="1"/>
  <c r="G118" i="1"/>
  <c r="D118" i="1"/>
  <c r="E46" i="1"/>
  <c r="F46" i="1"/>
  <c r="G46" i="1"/>
  <c r="H46" i="1"/>
  <c r="D36" i="1"/>
  <c r="E36" i="1"/>
  <c r="F36" i="1"/>
  <c r="G36" i="1"/>
  <c r="H36" i="1"/>
  <c r="E25" i="1"/>
  <c r="F25" i="1"/>
  <c r="G25" i="1"/>
  <c r="H25" i="1"/>
  <c r="E34" i="1"/>
  <c r="F34" i="1"/>
  <c r="G34" i="1"/>
  <c r="H34" i="1"/>
  <c r="E30" i="1" l="1"/>
  <c r="F30" i="1"/>
  <c r="G30" i="1"/>
  <c r="H30" i="1"/>
  <c r="E15" i="1"/>
  <c r="F15" i="1"/>
  <c r="G15" i="1"/>
  <c r="H15" i="1"/>
  <c r="E10" i="1"/>
  <c r="E9" i="1" s="1"/>
  <c r="F10" i="1"/>
  <c r="F9" i="1" s="1"/>
  <c r="G10" i="1"/>
  <c r="G9" i="1" s="1"/>
  <c r="H10" i="1"/>
  <c r="H9" i="1" s="1"/>
  <c r="E7" i="1"/>
  <c r="F7" i="1"/>
  <c r="G7" i="1"/>
  <c r="H7" i="1"/>
  <c r="E5" i="1"/>
  <c r="F5" i="1"/>
  <c r="F4" i="1" s="1"/>
  <c r="F122" i="1" s="1"/>
  <c r="G5" i="1"/>
  <c r="D30" i="1"/>
  <c r="D117" i="1"/>
  <c r="D112" i="1"/>
  <c r="D111" i="1" s="1"/>
  <c r="D110" i="1" s="1"/>
  <c r="D52" i="1"/>
  <c r="D46" i="1"/>
  <c r="D15" i="1"/>
  <c r="D8" i="1"/>
  <c r="G4" i="1" l="1"/>
  <c r="G122" i="1" s="1"/>
  <c r="E4" i="1"/>
  <c r="H59" i="1"/>
  <c r="G59" i="1"/>
  <c r="F59" i="1"/>
  <c r="D34" i="1"/>
  <c r="H88" i="1"/>
  <c r="G88" i="1"/>
  <c r="F88" i="1"/>
  <c r="E88" i="1"/>
  <c r="D88" i="1"/>
  <c r="G87" i="1"/>
  <c r="H87" i="1" s="1"/>
  <c r="D87" i="1"/>
  <c r="D25" i="1"/>
  <c r="G86" i="1"/>
  <c r="H86" i="1" s="1"/>
  <c r="D86" i="1"/>
  <c r="G85" i="1"/>
  <c r="H85" i="1" s="1"/>
  <c r="G84" i="1"/>
  <c r="H84" i="1" s="1"/>
  <c r="G83" i="1"/>
  <c r="H83" i="1" s="1"/>
  <c r="D83" i="1"/>
  <c r="G82" i="1"/>
  <c r="H82" i="1" s="1"/>
  <c r="D82" i="1"/>
  <c r="G81" i="1"/>
  <c r="H81" i="1" s="1"/>
  <c r="D81" i="1"/>
  <c r="F80" i="1"/>
  <c r="E80" i="1"/>
  <c r="G79" i="1"/>
  <c r="H79" i="1" s="1"/>
  <c r="G78" i="1"/>
  <c r="H78" i="1" s="1"/>
  <c r="G77" i="1"/>
  <c r="H77" i="1" s="1"/>
  <c r="D77" i="1"/>
  <c r="G76" i="1"/>
  <c r="H76" i="1" s="1"/>
  <c r="D76" i="1"/>
  <c r="F75" i="1"/>
  <c r="E75" i="1"/>
  <c r="G74" i="1"/>
  <c r="H74" i="1" s="1"/>
  <c r="D74" i="1"/>
  <c r="G73" i="1"/>
  <c r="H73" i="1" s="1"/>
  <c r="D73" i="1"/>
  <c r="G72" i="1"/>
  <c r="H72" i="1" s="1"/>
  <c r="D71" i="1"/>
  <c r="G70" i="1"/>
  <c r="H70" i="1" s="1"/>
  <c r="D70" i="1"/>
  <c r="D10" i="1"/>
  <c r="F69" i="1"/>
  <c r="E69" i="1"/>
  <c r="G68" i="1"/>
  <c r="H68" i="1" s="1"/>
  <c r="D7" i="1"/>
  <c r="G67" i="1"/>
  <c r="H67" i="1" s="1"/>
  <c r="H6" i="1"/>
  <c r="H5" i="1" s="1"/>
  <c r="H4" i="1" s="1"/>
  <c r="G66" i="1"/>
  <c r="H66" i="1" s="1"/>
  <c r="D5" i="1"/>
  <c r="F65" i="1"/>
  <c r="E65" i="1"/>
  <c r="D65" i="1"/>
  <c r="D69" i="1" l="1"/>
  <c r="D9" i="1"/>
  <c r="D4" i="1" s="1"/>
  <c r="D122" i="1" s="1"/>
  <c r="D75" i="1"/>
  <c r="D80" i="1"/>
  <c r="F90" i="1"/>
  <c r="G69" i="1"/>
  <c r="H65" i="1"/>
  <c r="E90" i="1"/>
  <c r="E119" i="1" s="1"/>
  <c r="E118" i="1" s="1"/>
  <c r="E110" i="1" s="1"/>
  <c r="E122" i="1" s="1"/>
  <c r="G65" i="1"/>
  <c r="H69" i="1"/>
  <c r="H75" i="1"/>
  <c r="G80" i="1"/>
  <c r="H80" i="1"/>
  <c r="G75" i="1"/>
  <c r="D90" i="1" l="1"/>
  <c r="G90" i="1"/>
  <c r="H90" i="1"/>
  <c r="H119" i="1" s="1"/>
  <c r="H118" i="1" s="1"/>
  <c r="H110" i="1" s="1"/>
  <c r="H122" i="1" s="1"/>
</calcChain>
</file>

<file path=xl/sharedStrings.xml><?xml version="1.0" encoding="utf-8"?>
<sst xmlns="http://schemas.openxmlformats.org/spreadsheetml/2006/main" count="138" uniqueCount="124">
  <si>
    <t>Ukazovateľ</t>
  </si>
  <si>
    <t>Mzdy</t>
  </si>
  <si>
    <t xml:space="preserve">Mzdové náklady </t>
  </si>
  <si>
    <t>Odvody do poisťovní</t>
  </si>
  <si>
    <t>6.1. - Odpadové hospodárstvo</t>
  </si>
  <si>
    <t>Cestovné</t>
  </si>
  <si>
    <t>Elektrická energia, plyn, palivá</t>
  </si>
  <si>
    <t>Vodné stočné</t>
  </si>
  <si>
    <t>Poštovné a telekomunikačné služby</t>
  </si>
  <si>
    <t>Materiál</t>
  </si>
  <si>
    <t>Všeobecný materiál</t>
  </si>
  <si>
    <t>Výpočtová technika</t>
  </si>
  <si>
    <t>Prev.stroje, prístr.,zar.,technika,náradie</t>
  </si>
  <si>
    <t>Knihy, časopisy,noviny</t>
  </si>
  <si>
    <t>7.4. - Pozemné komunikácie</t>
  </si>
  <si>
    <t>Odevy a obuv</t>
  </si>
  <si>
    <t>Reprezentačné</t>
  </si>
  <si>
    <t>Dopravné</t>
  </si>
  <si>
    <t>Palivá,mazivá,oleje,špeciálne kvapaliny</t>
  </si>
  <si>
    <t>Servis,údržba,opravy a výdavky s tým spojené</t>
  </si>
  <si>
    <t>Karty, známky, poplatky</t>
  </si>
  <si>
    <t>11.9. - Prostredie pre život</t>
  </si>
  <si>
    <t>Zákonné poistenie vozidlá</t>
  </si>
  <si>
    <t>Rutinná a štandardná údržba</t>
  </si>
  <si>
    <t>Údržba výpočtovej techniky</t>
  </si>
  <si>
    <t>Nájomné</t>
  </si>
  <si>
    <t>Nájomné-plynové fľaše, kopírka</t>
  </si>
  <si>
    <t>Ostatné tovary a služby</t>
  </si>
  <si>
    <t>Školenia, kurzy,semináre</t>
  </si>
  <si>
    <t>Všeobecné služby</t>
  </si>
  <si>
    <t>Poplatky,odvody,dane a clá</t>
  </si>
  <si>
    <t>Stravovanie</t>
  </si>
  <si>
    <t>Dotácia SF</t>
  </si>
  <si>
    <t>Odstupné, odchodné, životné jubileá</t>
  </si>
  <si>
    <t>OON</t>
  </si>
  <si>
    <t>Bežné transfery</t>
  </si>
  <si>
    <t>Náhrada príjmu pri PN</t>
  </si>
  <si>
    <t>Tržby za vyjadrovanie k PD</t>
  </si>
  <si>
    <t>Kapitálový transfer z MsÚ</t>
  </si>
  <si>
    <t>interiérové vybavenie</t>
  </si>
  <si>
    <t>01.3.3.</t>
  </si>
  <si>
    <t>05.1.0.</t>
  </si>
  <si>
    <t>05.4.0.</t>
  </si>
  <si>
    <t>04.5.1.</t>
  </si>
  <si>
    <t>04.9.0.</t>
  </si>
  <si>
    <t>Špeciálne služby SBS</t>
  </si>
  <si>
    <t xml:space="preserve">Tržby za predaj služieb </t>
  </si>
  <si>
    <t>4.5.-správa cintorínov</t>
  </si>
  <si>
    <t>odvoz a zneškodnenie odpadu</t>
  </si>
  <si>
    <t>prevádzka pohrebísk</t>
  </si>
  <si>
    <t>zber a odvoz TKO</t>
  </si>
  <si>
    <t>prevádzka zberného dvora</t>
  </si>
  <si>
    <t>zber a odvoz z mestskej zelene, ver. priest.</t>
  </si>
  <si>
    <t>údržba chodníkov, cyklotrás, letná údržba</t>
  </si>
  <si>
    <t>údržba dažďových vpustí, naplavenín</t>
  </si>
  <si>
    <t>oprava dopravného značenia, MK</t>
  </si>
  <si>
    <t>údržba kvetín, výsadba</t>
  </si>
  <si>
    <t>údržba zelene a orezy</t>
  </si>
  <si>
    <t>údržba VO</t>
  </si>
  <si>
    <t>údržba mestského rozhlasu</t>
  </si>
  <si>
    <t>údržba majetku mesta</t>
  </si>
  <si>
    <t>technické zabezpečenie podujatí</t>
  </si>
  <si>
    <t>13.9.2. -rozvoz stravy dôchodcom</t>
  </si>
  <si>
    <t>rozvoz</t>
  </si>
  <si>
    <t>Spolu za vecné plnenie</t>
  </si>
  <si>
    <t>ostatné služby nad rámec vecného plnenia</t>
  </si>
  <si>
    <t xml:space="preserve">zimná údržba - výkony, hotovosť, mat. </t>
  </si>
  <si>
    <t xml:space="preserve">strojové kosenie (traktor, kuboty), ručné kosenie, vyhrabávanie, odvoz a likvidácia. </t>
  </si>
  <si>
    <t xml:space="preserve">25 000 m vyčistených krajníc </t>
  </si>
  <si>
    <t>530 vyriešených porúch na verejnom osvetlení</t>
  </si>
  <si>
    <t>6x v týždni vývoz komunálenho opadu 1 zberové vozidlo (vodič + 2 naskakovači)</t>
  </si>
  <si>
    <t>2x v týždni vývoz mestských košov (po-pi)</t>
  </si>
  <si>
    <t>1x v týždni vývoz košov na psie exkrementy (pi)</t>
  </si>
  <si>
    <t>1x v týždni vývoz komunálneho odpadu z nedostupných lokalít (TEKOS - št)</t>
  </si>
  <si>
    <t>údržba cintorínov</t>
  </si>
  <si>
    <t xml:space="preserve"> 1 400 000 m2 pokosených zelených plôch, park 2x, ostatné plochy min. 4x</t>
  </si>
  <si>
    <t>1x mesačne čistenie cyklotrasy</t>
  </si>
  <si>
    <t xml:space="preserve">Kvantifikovaná časť výkonov poskytovaná v rámci vecného plnenia: </t>
  </si>
  <si>
    <t>6x v týždni otvorený zberný dvor (po-so)</t>
  </si>
  <si>
    <t>Tržby za splašky, čistenie, kosenie za N</t>
  </si>
  <si>
    <t>zvoz separovaného odpadu</t>
  </si>
  <si>
    <t>zametanie, údržba miestnych komunikácií, chodníkov a verej. priestranstiev</t>
  </si>
  <si>
    <t xml:space="preserve">kosenie, údržba VP, bez/s náradím </t>
  </si>
  <si>
    <t>Vecné plnenie pre MsÚ</t>
  </si>
  <si>
    <t>Kapitálový transfer</t>
  </si>
  <si>
    <t>Rozpočet p.o. Verejnoprospešné služby Stupava na rok 2018 - 2020 - návrh</t>
  </si>
  <si>
    <t>IČO: 50 081 497</t>
  </si>
  <si>
    <t>Kapitálové výdavky</t>
  </si>
  <si>
    <t>7xx</t>
  </si>
  <si>
    <t>leasing</t>
  </si>
  <si>
    <t>Finančné operácie výdavkové</t>
  </si>
  <si>
    <t>Výdavky celkom (BV + KV+FOV)</t>
  </si>
  <si>
    <t>Celkové príjmy</t>
  </si>
  <si>
    <t>Bežný transfer z MsÚ</t>
  </si>
  <si>
    <t>Výsledok rozpočtového hospodárenia</t>
  </si>
  <si>
    <t>podľa dôv. správy</t>
  </si>
  <si>
    <t>223001/004</t>
  </si>
  <si>
    <t>Tržby z predaja služieb a mat.</t>
  </si>
  <si>
    <t>Energie a telekom. Služby</t>
  </si>
  <si>
    <t>Špec. stroje, zár., náradia</t>
  </si>
  <si>
    <t>Softvér</t>
  </si>
  <si>
    <t>Údržba budov a objektov</t>
  </si>
  <si>
    <t>Cestovné náhrady</t>
  </si>
  <si>
    <t>Poistné</t>
  </si>
  <si>
    <t>Miestne dane</t>
  </si>
  <si>
    <t xml:space="preserve">Transfer PO </t>
  </si>
  <si>
    <t>Transfer inej PO</t>
  </si>
  <si>
    <t>Plnenie pre mesto celkom</t>
  </si>
  <si>
    <t xml:space="preserve">Plnenie pre mesto nad rámec príspevku </t>
  </si>
  <si>
    <t>Návrh 2020</t>
  </si>
  <si>
    <t>Návrh 2019</t>
  </si>
  <si>
    <t>Návrh 2018</t>
  </si>
  <si>
    <t>Očakávaná skutočnosť 2017</t>
  </si>
  <si>
    <t>Skutočnosť 2016</t>
  </si>
  <si>
    <t>Ekonomická klasifikácia</t>
  </si>
  <si>
    <t>Tovary a služby</t>
  </si>
  <si>
    <t>Funkčná klasifikácia</t>
  </si>
  <si>
    <t>Príjmy</t>
  </si>
  <si>
    <t>ekonomická klasifikácia</t>
  </si>
  <si>
    <t>Tuzemské bežné granty a transféry</t>
  </si>
  <si>
    <t>Tuzemské kapitálové granty a transféry</t>
  </si>
  <si>
    <t>Úroky z vkladov</t>
  </si>
  <si>
    <t>Ostatné príjmy</t>
  </si>
  <si>
    <t>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</si>
</sst>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#,##0\ [$€-1];[Red]\-#,##0\ [$€-1]"/>
    <numFmt numFmtId="165" formatCode="#,##0.00\ &quot;€&quot;"/>
  </numFmts>
  <fonts count="2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10"/>
      <color rgb="FF7030A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0070C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i/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rgb="FFC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 wrapText="1"/>
    </xf>
    <xf numFmtId="1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0" fontId="0" fillId="0" borderId="0" xfId="1" applyNumberFormat="1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19" fillId="0" borderId="0" xfId="0" applyFont="1" applyAlignment="1">
      <alignment vertical="center"/>
    </xf>
    <xf numFmtId="43" fontId="3" fillId="2" borderId="1" xfId="2" applyFont="1" applyFill="1" applyBorder="1" applyAlignment="1">
      <alignment vertical="center"/>
    </xf>
    <xf numFmtId="43" fontId="6" fillId="2" borderId="7" xfId="2" applyFont="1" applyFill="1" applyBorder="1" applyAlignment="1">
      <alignment vertical="center"/>
    </xf>
    <xf numFmtId="43" fontId="14" fillId="2" borderId="7" xfId="2" applyFont="1" applyFill="1" applyBorder="1" applyAlignment="1">
      <alignment horizontal="center" vertical="center"/>
    </xf>
    <xf numFmtId="43" fontId="6" fillId="2" borderId="9" xfId="2" applyFont="1" applyFill="1" applyBorder="1" applyAlignment="1">
      <alignment vertical="center"/>
    </xf>
    <xf numFmtId="43" fontId="6" fillId="2" borderId="9" xfId="2" applyFont="1" applyFill="1" applyBorder="1" applyAlignment="1">
      <alignment horizontal="center" vertical="center"/>
    </xf>
    <xf numFmtId="43" fontId="3" fillId="0" borderId="2" xfId="2" applyFont="1" applyBorder="1" applyAlignment="1">
      <alignment vertical="center"/>
    </xf>
    <xf numFmtId="43" fontId="3" fillId="3" borderId="2" xfId="2" applyFont="1" applyFill="1" applyBorder="1" applyAlignment="1">
      <alignment horizontal="center" vertical="center"/>
    </xf>
    <xf numFmtId="43" fontId="3" fillId="0" borderId="2" xfId="2" applyFont="1" applyFill="1" applyBorder="1" applyAlignment="1">
      <alignment horizontal="center" vertical="center"/>
    </xf>
    <xf numFmtId="43" fontId="6" fillId="2" borderId="2" xfId="2" applyFont="1" applyFill="1" applyBorder="1" applyAlignment="1">
      <alignment vertical="center"/>
    </xf>
    <xf numFmtId="43" fontId="6" fillId="2" borderId="2" xfId="2" applyFont="1" applyFill="1" applyBorder="1" applyAlignment="1">
      <alignment horizontal="center" vertical="center"/>
    </xf>
    <xf numFmtId="43" fontId="3" fillId="0" borderId="2" xfId="2" applyFont="1" applyFill="1" applyBorder="1" applyAlignment="1">
      <alignment vertical="center"/>
    </xf>
    <xf numFmtId="43" fontId="3" fillId="3" borderId="1" xfId="2" applyFont="1" applyFill="1" applyBorder="1" applyAlignment="1">
      <alignment horizontal="center" vertical="center"/>
    </xf>
    <xf numFmtId="43" fontId="3" fillId="0" borderId="1" xfId="2" applyFont="1" applyFill="1" applyBorder="1" applyAlignment="1">
      <alignment horizontal="center" vertical="center"/>
    </xf>
    <xf numFmtId="43" fontId="6" fillId="2" borderId="1" xfId="2" applyFont="1" applyFill="1" applyBorder="1" applyAlignment="1">
      <alignment horizontal="center" vertical="center"/>
    </xf>
    <xf numFmtId="43" fontId="13" fillId="6" borderId="20" xfId="2" applyFont="1" applyFill="1" applyBorder="1" applyAlignment="1">
      <alignment vertical="center"/>
    </xf>
    <xf numFmtId="43" fontId="1" fillId="6" borderId="18" xfId="2" applyFont="1" applyFill="1" applyBorder="1" applyAlignment="1">
      <alignment vertical="center"/>
    </xf>
    <xf numFmtId="43" fontId="1" fillId="6" borderId="19" xfId="2" applyFont="1" applyFill="1" applyBorder="1" applyAlignment="1">
      <alignment vertical="center"/>
    </xf>
    <xf numFmtId="43" fontId="13" fillId="3" borderId="2" xfId="2" applyFont="1" applyFill="1" applyBorder="1" applyAlignment="1">
      <alignment vertical="center"/>
    </xf>
    <xf numFmtId="43" fontId="7" fillId="0" borderId="9" xfId="2" applyFont="1" applyFill="1" applyBorder="1" applyAlignment="1">
      <alignment vertical="center"/>
    </xf>
    <xf numFmtId="43" fontId="7" fillId="0" borderId="2" xfId="2" applyFont="1" applyFill="1" applyBorder="1" applyAlignment="1">
      <alignment vertical="center"/>
    </xf>
    <xf numFmtId="43" fontId="13" fillId="6" borderId="21" xfId="2" applyFont="1" applyFill="1" applyBorder="1" applyAlignment="1">
      <alignment vertical="center"/>
    </xf>
    <xf numFmtId="43" fontId="1" fillId="6" borderId="13" xfId="2" applyFont="1" applyFill="1" applyBorder="1" applyAlignment="1">
      <alignment vertical="center"/>
    </xf>
    <xf numFmtId="43" fontId="0" fillId="0" borderId="0" xfId="2" applyFont="1" applyAlignment="1">
      <alignment vertical="center"/>
    </xf>
    <xf numFmtId="43" fontId="11" fillId="5" borderId="21" xfId="2" applyFont="1" applyFill="1" applyBorder="1" applyAlignment="1">
      <alignment horizontal="center" vertical="center" wrapText="1"/>
    </xf>
    <xf numFmtId="43" fontId="11" fillId="5" borderId="21" xfId="2" applyFont="1" applyFill="1" applyBorder="1" applyAlignment="1">
      <alignment horizontal="center" vertical="center"/>
    </xf>
    <xf numFmtId="43" fontId="11" fillId="5" borderId="27" xfId="2" applyFont="1" applyFill="1" applyBorder="1" applyAlignment="1">
      <alignment horizontal="center" vertical="center"/>
    </xf>
    <xf numFmtId="43" fontId="13" fillId="3" borderId="15" xfId="2" applyFont="1" applyFill="1" applyBorder="1" applyAlignment="1">
      <alignment vertical="center"/>
    </xf>
    <xf numFmtId="43" fontId="13" fillId="3" borderId="16" xfId="2" applyFont="1" applyFill="1" applyBorder="1" applyAlignment="1">
      <alignment vertical="center"/>
    </xf>
    <xf numFmtId="43" fontId="5" fillId="0" borderId="1" xfId="2" applyFont="1" applyFill="1" applyBorder="1" applyAlignment="1">
      <alignment vertical="center"/>
    </xf>
    <xf numFmtId="43" fontId="5" fillId="0" borderId="1" xfId="2" applyFont="1" applyBorder="1" applyAlignment="1">
      <alignment vertical="center"/>
    </xf>
    <xf numFmtId="43" fontId="5" fillId="0" borderId="10" xfId="2" applyFont="1" applyBorder="1" applyAlignment="1">
      <alignment vertical="center"/>
    </xf>
    <xf numFmtId="43" fontId="13" fillId="0" borderId="1" xfId="2" applyFont="1" applyFill="1" applyBorder="1" applyAlignment="1">
      <alignment vertical="center"/>
    </xf>
    <xf numFmtId="43" fontId="13" fillId="0" borderId="1" xfId="2" applyFont="1" applyBorder="1" applyAlignment="1">
      <alignment vertical="center"/>
    </xf>
    <xf numFmtId="43" fontId="13" fillId="0" borderId="10" xfId="2" applyFont="1" applyBorder="1" applyAlignment="1">
      <alignment vertical="center"/>
    </xf>
    <xf numFmtId="43" fontId="5" fillId="0" borderId="1" xfId="2" applyFont="1" applyFill="1" applyBorder="1" applyAlignment="1">
      <alignment vertical="center" wrapText="1"/>
    </xf>
    <xf numFmtId="43" fontId="5" fillId="0" borderId="11" xfId="2" applyFont="1" applyBorder="1" applyAlignment="1">
      <alignment vertical="center"/>
    </xf>
    <xf numFmtId="43" fontId="5" fillId="0" borderId="12" xfId="2" applyFont="1" applyBorder="1" applyAlignment="1">
      <alignment vertical="center"/>
    </xf>
    <xf numFmtId="43" fontId="13" fillId="6" borderId="13" xfId="2" applyFont="1" applyFill="1" applyBorder="1" applyAlignment="1">
      <alignment vertical="center"/>
    </xf>
    <xf numFmtId="43" fontId="5" fillId="6" borderId="13" xfId="2" applyFont="1" applyFill="1" applyBorder="1" applyAlignment="1">
      <alignment vertical="center"/>
    </xf>
    <xf numFmtId="43" fontId="5" fillId="6" borderId="14" xfId="2" applyFont="1" applyFill="1" applyBorder="1" applyAlignment="1">
      <alignment vertical="center"/>
    </xf>
    <xf numFmtId="43" fontId="9" fillId="0" borderId="0" xfId="2" applyFont="1" applyAlignment="1">
      <alignment vertical="center"/>
    </xf>
    <xf numFmtId="43" fontId="1" fillId="2" borderId="4" xfId="2" applyFont="1" applyFill="1" applyBorder="1" applyAlignment="1">
      <alignment vertical="center"/>
    </xf>
    <xf numFmtId="43" fontId="3" fillId="2" borderId="5" xfId="2" applyFont="1" applyFill="1" applyBorder="1" applyAlignment="1">
      <alignment horizontal="center" vertical="center"/>
    </xf>
    <xf numFmtId="43" fontId="3" fillId="2" borderId="4" xfId="2" applyFont="1" applyFill="1" applyBorder="1" applyAlignment="1">
      <alignment horizontal="center" vertical="center"/>
    </xf>
    <xf numFmtId="43" fontId="3" fillId="7" borderId="8" xfId="2" applyFont="1" applyFill="1" applyBorder="1" applyAlignment="1">
      <alignment vertical="center"/>
    </xf>
    <xf numFmtId="43" fontId="14" fillId="7" borderId="9" xfId="2" applyFont="1" applyFill="1" applyBorder="1" applyAlignment="1">
      <alignment horizontal="center" vertical="center"/>
    </xf>
    <xf numFmtId="43" fontId="1" fillId="0" borderId="8" xfId="2" applyFont="1" applyBorder="1" applyAlignment="1">
      <alignment vertical="center"/>
    </xf>
    <xf numFmtId="43" fontId="3" fillId="0" borderId="9" xfId="2" applyFont="1" applyFill="1" applyBorder="1" applyAlignment="1">
      <alignment horizontal="center" vertical="center"/>
    </xf>
    <xf numFmtId="43" fontId="3" fillId="0" borderId="8" xfId="2" applyFont="1" applyFill="1" applyBorder="1" applyAlignment="1">
      <alignment horizontal="center" vertical="center"/>
    </xf>
    <xf numFmtId="43" fontId="1" fillId="0" borderId="1" xfId="2" applyFont="1" applyBorder="1" applyAlignment="1">
      <alignment vertical="center"/>
    </xf>
    <xf numFmtId="43" fontId="1" fillId="7" borderId="1" xfId="2" applyFont="1" applyFill="1" applyBorder="1" applyAlignment="1">
      <alignment vertical="center"/>
    </xf>
    <xf numFmtId="43" fontId="3" fillId="7" borderId="2" xfId="2" applyFont="1" applyFill="1" applyBorder="1" applyAlignment="1">
      <alignment horizontal="center" vertical="center"/>
    </xf>
    <xf numFmtId="43" fontId="3" fillId="7" borderId="1" xfId="2" applyFont="1" applyFill="1" applyBorder="1" applyAlignment="1">
      <alignment horizontal="center" vertical="center"/>
    </xf>
    <xf numFmtId="43" fontId="18" fillId="0" borderId="6" xfId="2" applyFont="1" applyBorder="1" applyAlignment="1">
      <alignment vertical="center"/>
    </xf>
    <xf numFmtId="43" fontId="18" fillId="0" borderId="7" xfId="2" applyFont="1" applyFill="1" applyBorder="1" applyAlignment="1">
      <alignment horizontal="center" vertical="center"/>
    </xf>
    <xf numFmtId="43" fontId="1" fillId="0" borderId="6" xfId="2" applyFont="1" applyBorder="1" applyAlignment="1">
      <alignment vertical="center"/>
    </xf>
    <xf numFmtId="43" fontId="1" fillId="0" borderId="7" xfId="2" applyFont="1" applyBorder="1" applyAlignment="1">
      <alignment vertical="center"/>
    </xf>
    <xf numFmtId="43" fontId="4" fillId="0" borderId="7" xfId="2" applyFont="1" applyFill="1" applyBorder="1" applyAlignment="1">
      <alignment horizontal="center" vertical="center"/>
    </xf>
    <xf numFmtId="43" fontId="4" fillId="0" borderId="6" xfId="2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NumberForma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3" fillId="2" borderId="1" xfId="2" applyNumberFormat="1" applyFont="1" applyFill="1" applyBorder="1" applyAlignment="1">
      <alignment vertical="center"/>
    </xf>
    <xf numFmtId="0" fontId="6" fillId="2" borderId="1" xfId="2" applyNumberFormat="1" applyFont="1" applyFill="1" applyBorder="1" applyAlignment="1">
      <alignment vertical="center"/>
    </xf>
    <xf numFmtId="0" fontId="3" fillId="0" borderId="1" xfId="2" applyNumberFormat="1" applyFont="1" applyBorder="1" applyAlignment="1">
      <alignment vertical="center"/>
    </xf>
    <xf numFmtId="0" fontId="3" fillId="0" borderId="1" xfId="2" applyNumberFormat="1" applyFont="1" applyFill="1" applyBorder="1" applyAlignment="1">
      <alignment vertical="center"/>
    </xf>
    <xf numFmtId="0" fontId="5" fillId="6" borderId="1" xfId="2" applyNumberFormat="1" applyFont="1" applyFill="1" applyBorder="1" applyAlignment="1">
      <alignment vertical="center"/>
    </xf>
    <xf numFmtId="0" fontId="5" fillId="3" borderId="1" xfId="2" applyNumberFormat="1" applyFont="1" applyFill="1" applyBorder="1" applyAlignment="1">
      <alignment vertical="center"/>
    </xf>
    <xf numFmtId="0" fontId="7" fillId="0" borderId="1" xfId="2" applyNumberFormat="1" applyFont="1" applyFill="1" applyBorder="1" applyAlignment="1">
      <alignment vertical="center"/>
    </xf>
    <xf numFmtId="0" fontId="0" fillId="0" borderId="0" xfId="2" applyNumberFormat="1" applyFont="1" applyAlignment="1">
      <alignment vertical="center"/>
    </xf>
    <xf numFmtId="0" fontId="11" fillId="5" borderId="28" xfId="2" applyNumberFormat="1" applyFont="1" applyFill="1" applyBorder="1" applyAlignment="1">
      <alignment vertical="center"/>
    </xf>
    <xf numFmtId="0" fontId="11" fillId="5" borderId="21" xfId="2" applyNumberFormat="1" applyFont="1" applyFill="1" applyBorder="1" applyAlignment="1">
      <alignment horizontal="center" vertical="center" wrapText="1"/>
    </xf>
    <xf numFmtId="0" fontId="0" fillId="0" borderId="26" xfId="2" applyNumberFormat="1" applyFont="1" applyBorder="1" applyAlignment="1">
      <alignment vertical="center"/>
    </xf>
    <xf numFmtId="0" fontId="0" fillId="0" borderId="24" xfId="2" applyNumberFormat="1" applyFont="1" applyBorder="1" applyAlignment="1">
      <alignment vertical="center"/>
    </xf>
    <xf numFmtId="0" fontId="13" fillId="3" borderId="22" xfId="2" applyNumberFormat="1" applyFont="1" applyFill="1" applyBorder="1" applyAlignment="1">
      <alignment vertical="center"/>
    </xf>
    <xf numFmtId="0" fontId="5" fillId="0" borderId="2" xfId="2" applyNumberFormat="1" applyFont="1" applyBorder="1" applyAlignment="1">
      <alignment vertical="center"/>
    </xf>
    <xf numFmtId="0" fontId="13" fillId="0" borderId="2" xfId="2" applyNumberFormat="1" applyFont="1" applyBorder="1" applyAlignment="1">
      <alignment vertical="center"/>
    </xf>
    <xf numFmtId="0" fontId="5" fillId="0" borderId="23" xfId="2" applyNumberFormat="1" applyFont="1" applyBorder="1" applyAlignment="1">
      <alignment vertical="center"/>
    </xf>
    <xf numFmtId="0" fontId="5" fillId="6" borderId="21" xfId="2" applyNumberFormat="1" applyFont="1" applyFill="1" applyBorder="1" applyAlignment="1">
      <alignment vertical="center"/>
    </xf>
    <xf numFmtId="0" fontId="0" fillId="0" borderId="25" xfId="2" applyNumberFormat="1" applyFont="1" applyBorder="1" applyAlignment="1">
      <alignment vertical="center"/>
    </xf>
    <xf numFmtId="0" fontId="10" fillId="0" borderId="0" xfId="2" applyNumberFormat="1" applyFont="1" applyAlignment="1">
      <alignment vertical="center"/>
    </xf>
    <xf numFmtId="0" fontId="11" fillId="7" borderId="8" xfId="2" applyNumberFormat="1" applyFont="1" applyFill="1" applyBorder="1" applyAlignment="1">
      <alignment horizontal="center" vertical="center"/>
    </xf>
    <xf numFmtId="0" fontId="1" fillId="0" borderId="8" xfId="2" applyNumberFormat="1" applyFont="1" applyBorder="1" applyAlignment="1">
      <alignment vertical="center"/>
    </xf>
    <xf numFmtId="0" fontId="1" fillId="0" borderId="1" xfId="2" applyNumberFormat="1" applyFont="1" applyBorder="1" applyAlignment="1">
      <alignment vertical="center"/>
    </xf>
    <xf numFmtId="0" fontId="1" fillId="7" borderId="1" xfId="2" applyNumberFormat="1" applyFont="1" applyFill="1" applyBorder="1" applyAlignment="1">
      <alignment vertical="center"/>
    </xf>
    <xf numFmtId="0" fontId="17" fillId="0" borderId="6" xfId="2" applyNumberFormat="1" applyFont="1" applyBorder="1" applyAlignment="1">
      <alignment vertical="center"/>
    </xf>
    <xf numFmtId="0" fontId="1" fillId="0" borderId="6" xfId="2" applyNumberFormat="1" applyFont="1" applyBorder="1" applyAlignment="1">
      <alignment vertical="center"/>
    </xf>
    <xf numFmtId="43" fontId="12" fillId="4" borderId="0" xfId="2" applyFont="1" applyFill="1" applyBorder="1" applyAlignment="1">
      <alignment horizontal="center" vertical="center"/>
    </xf>
    <xf numFmtId="43" fontId="12" fillId="4" borderId="17" xfId="2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1" fillId="5" borderId="1" xfId="0" applyNumberFormat="1" applyFont="1" applyFill="1" applyBorder="1" applyAlignment="1">
      <alignment horizontal="center" vertical="center"/>
    </xf>
    <xf numFmtId="0" fontId="11" fillId="5" borderId="1" xfId="2" applyNumberFormat="1" applyFont="1" applyFill="1" applyBorder="1" applyAlignment="1">
      <alignment horizontal="center" vertical="center"/>
    </xf>
  </cellXfs>
  <cellStyles count="3">
    <cellStyle name="Čiarka" xfId="2" builtinId="3"/>
    <cellStyle name="Normálna" xfId="0" builtinId="0"/>
    <cellStyle name="Percentá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abSelected="1" view="pageBreakPreview" topLeftCell="D4" zoomScale="145" zoomScaleNormal="145" zoomScaleSheetLayoutView="145" workbookViewId="0">
      <selection activeCell="O17" sqref="O17"/>
    </sheetView>
  </sheetViews>
  <sheetFormatPr defaultRowHeight="15" x14ac:dyDescent="0.25"/>
  <cols>
    <col min="1" max="1" width="7.42578125" style="75" customWidth="1"/>
    <col min="2" max="2" width="10.42578125" style="75" customWidth="1"/>
    <col min="3" max="3" width="34.85546875" style="1" customWidth="1"/>
    <col min="4" max="4" width="13.28515625" style="1" customWidth="1"/>
    <col min="5" max="5" width="14.7109375" style="1" customWidth="1"/>
    <col min="6" max="8" width="13.28515625" style="1" customWidth="1"/>
    <col min="9" max="9" width="12.7109375" style="1" customWidth="1"/>
    <col min="10" max="16384" width="9.140625" style="1"/>
  </cols>
  <sheetData>
    <row r="1" spans="1:9" ht="21.75" customHeight="1" x14ac:dyDescent="0.25">
      <c r="B1" s="104" t="s">
        <v>85</v>
      </c>
      <c r="C1" s="104"/>
      <c r="D1" s="104"/>
      <c r="E1" s="104"/>
      <c r="F1" s="104"/>
      <c r="G1" s="104"/>
      <c r="H1" s="104"/>
      <c r="I1" s="2"/>
    </row>
    <row r="2" spans="1:9" x14ac:dyDescent="0.25">
      <c r="B2" s="76" t="s">
        <v>86</v>
      </c>
      <c r="C2" s="3"/>
      <c r="D2" s="4"/>
      <c r="E2" s="4"/>
      <c r="H2" s="74" t="s">
        <v>123</v>
      </c>
    </row>
    <row r="3" spans="1:9" ht="27.75" customHeight="1" thickBot="1" x14ac:dyDescent="0.3">
      <c r="A3" s="105" t="s">
        <v>114</v>
      </c>
      <c r="B3" s="105"/>
      <c r="C3" s="5" t="s">
        <v>0</v>
      </c>
      <c r="D3" s="6" t="s">
        <v>113</v>
      </c>
      <c r="E3" s="7" t="s">
        <v>112</v>
      </c>
      <c r="F3" s="6" t="s">
        <v>111</v>
      </c>
      <c r="G3" s="6" t="s">
        <v>110</v>
      </c>
      <c r="H3" s="6" t="s">
        <v>109</v>
      </c>
    </row>
    <row r="4" spans="1:9" ht="16.5" thickTop="1" thickBot="1" x14ac:dyDescent="0.3">
      <c r="A4" s="77"/>
      <c r="B4" s="77"/>
      <c r="C4" s="16" t="s">
        <v>91</v>
      </c>
      <c r="D4" s="17">
        <f>D5+D7+D9+D46+D52</f>
        <v>629394.54999999993</v>
      </c>
      <c r="E4" s="17">
        <f t="shared" ref="E4:H4" si="0">E5+E7+E9+E46+E52</f>
        <v>781250</v>
      </c>
      <c r="F4" s="17">
        <f t="shared" si="0"/>
        <v>833431</v>
      </c>
      <c r="G4" s="17">
        <f t="shared" si="0"/>
        <v>890504</v>
      </c>
      <c r="H4" s="17">
        <f t="shared" si="0"/>
        <v>968234</v>
      </c>
      <c r="I4" s="8"/>
    </row>
    <row r="5" spans="1:9" ht="15.75" thickTop="1" x14ac:dyDescent="0.25">
      <c r="A5" s="78">
        <v>610</v>
      </c>
      <c r="B5" s="78"/>
      <c r="C5" s="18" t="s">
        <v>1</v>
      </c>
      <c r="D5" s="19">
        <f>SUM(D6)</f>
        <v>294087.17</v>
      </c>
      <c r="E5" s="19">
        <f t="shared" ref="E5:H5" si="1">SUM(E6)</f>
        <v>373452</v>
      </c>
      <c r="F5" s="19">
        <f t="shared" si="1"/>
        <v>398100</v>
      </c>
      <c r="G5" s="19">
        <f t="shared" si="1"/>
        <v>421950</v>
      </c>
      <c r="H5" s="19">
        <f t="shared" si="1"/>
        <v>464145.00000000006</v>
      </c>
      <c r="I5" s="9"/>
    </row>
    <row r="6" spans="1:9" x14ac:dyDescent="0.25">
      <c r="A6" s="79"/>
      <c r="B6" s="79">
        <v>610</v>
      </c>
      <c r="C6" s="20" t="s">
        <v>2</v>
      </c>
      <c r="D6" s="21">
        <v>294087.17</v>
      </c>
      <c r="E6" s="21">
        <v>373452</v>
      </c>
      <c r="F6" s="22">
        <v>398100</v>
      </c>
      <c r="G6" s="22">
        <v>421950</v>
      </c>
      <c r="H6" s="22">
        <f>G6*1.1</f>
        <v>464145.00000000006</v>
      </c>
      <c r="I6" s="10"/>
    </row>
    <row r="7" spans="1:9" x14ac:dyDescent="0.25">
      <c r="A7" s="78">
        <v>620</v>
      </c>
      <c r="B7" s="78"/>
      <c r="C7" s="23" t="s">
        <v>3</v>
      </c>
      <c r="D7" s="24">
        <f>SUM(D8:D8)</f>
        <v>153900.63999999998</v>
      </c>
      <c r="E7" s="24">
        <f t="shared" ref="E7:H7" si="2">SUM(E8:E8)</f>
        <v>131083</v>
      </c>
      <c r="F7" s="24">
        <f t="shared" si="2"/>
        <v>140125</v>
      </c>
      <c r="G7" s="24">
        <f t="shared" si="2"/>
        <v>148528</v>
      </c>
      <c r="H7" s="24">
        <f t="shared" si="2"/>
        <v>163380</v>
      </c>
    </row>
    <row r="8" spans="1:9" x14ac:dyDescent="0.25">
      <c r="A8" s="79"/>
      <c r="B8" s="79">
        <v>620</v>
      </c>
      <c r="C8" s="20" t="s">
        <v>3</v>
      </c>
      <c r="D8" s="21">
        <f>36135.27+117765.37</f>
        <v>153900.63999999998</v>
      </c>
      <c r="E8" s="21">
        <v>131083</v>
      </c>
      <c r="F8" s="22">
        <v>140125</v>
      </c>
      <c r="G8" s="22">
        <v>148528</v>
      </c>
      <c r="H8" s="22">
        <v>163380</v>
      </c>
      <c r="I8" s="9"/>
    </row>
    <row r="9" spans="1:9" x14ac:dyDescent="0.25">
      <c r="A9" s="78">
        <v>630</v>
      </c>
      <c r="B9" s="78"/>
      <c r="C9" s="23" t="s">
        <v>115</v>
      </c>
      <c r="D9" s="24">
        <f>D10+D15+D25+D30+D34+D36</f>
        <v>129023.97999999998</v>
      </c>
      <c r="E9" s="24">
        <f t="shared" ref="E9:G9" si="3">E10+E15+E25+E30+E34+E36</f>
        <v>245015</v>
      </c>
      <c r="F9" s="24">
        <f t="shared" si="3"/>
        <v>288606</v>
      </c>
      <c r="G9" s="24">
        <f t="shared" si="3"/>
        <v>312526</v>
      </c>
      <c r="H9" s="24">
        <f>H10+H15+H25+H30+H34+H36</f>
        <v>333209</v>
      </c>
      <c r="I9" s="9"/>
    </row>
    <row r="10" spans="1:9" x14ac:dyDescent="0.25">
      <c r="A10" s="78"/>
      <c r="B10" s="78">
        <v>631</v>
      </c>
      <c r="C10" s="23" t="s">
        <v>98</v>
      </c>
      <c r="D10" s="24">
        <f>SUM(D11:D14)</f>
        <v>4206.96</v>
      </c>
      <c r="E10" s="24">
        <f t="shared" ref="E10:H10" si="4">SUM(E11:E14)</f>
        <v>23150</v>
      </c>
      <c r="F10" s="24">
        <f t="shared" si="4"/>
        <v>27450</v>
      </c>
      <c r="G10" s="24">
        <f t="shared" si="4"/>
        <v>29780</v>
      </c>
      <c r="H10" s="24">
        <f t="shared" si="4"/>
        <v>29780</v>
      </c>
    </row>
    <row r="11" spans="1:9" x14ac:dyDescent="0.25">
      <c r="A11" s="80"/>
      <c r="B11" s="80">
        <v>631001</v>
      </c>
      <c r="C11" s="25" t="s">
        <v>5</v>
      </c>
      <c r="D11" s="21">
        <v>0</v>
      </c>
      <c r="E11" s="21">
        <v>250</v>
      </c>
      <c r="F11" s="22">
        <v>250</v>
      </c>
      <c r="G11" s="22">
        <v>380</v>
      </c>
      <c r="H11" s="22">
        <v>380</v>
      </c>
    </row>
    <row r="12" spans="1:9" x14ac:dyDescent="0.25">
      <c r="A12" s="80"/>
      <c r="B12" s="80">
        <v>632001</v>
      </c>
      <c r="C12" s="25" t="s">
        <v>6</v>
      </c>
      <c r="D12" s="21">
        <v>3003.6</v>
      </c>
      <c r="E12" s="21">
        <v>20000</v>
      </c>
      <c r="F12" s="22">
        <v>23000</v>
      </c>
      <c r="G12" s="22">
        <v>25000</v>
      </c>
      <c r="H12" s="22">
        <v>25000</v>
      </c>
    </row>
    <row r="13" spans="1:9" x14ac:dyDescent="0.25">
      <c r="A13" s="80"/>
      <c r="B13" s="80">
        <v>632002</v>
      </c>
      <c r="C13" s="25" t="s">
        <v>7</v>
      </c>
      <c r="D13" s="21">
        <v>111.6</v>
      </c>
      <c r="E13" s="21">
        <v>400</v>
      </c>
      <c r="F13" s="22">
        <v>900</v>
      </c>
      <c r="G13" s="22">
        <v>900</v>
      </c>
      <c r="H13" s="22">
        <v>900</v>
      </c>
    </row>
    <row r="14" spans="1:9" ht="21.75" customHeight="1" x14ac:dyDescent="0.25">
      <c r="A14" s="80"/>
      <c r="B14" s="80">
        <v>632003</v>
      </c>
      <c r="C14" s="25" t="s">
        <v>8</v>
      </c>
      <c r="D14" s="21">
        <v>1091.76</v>
      </c>
      <c r="E14" s="21">
        <v>2500</v>
      </c>
      <c r="F14" s="22">
        <v>3300</v>
      </c>
      <c r="G14" s="22">
        <v>3500</v>
      </c>
      <c r="H14" s="22">
        <v>3500</v>
      </c>
    </row>
    <row r="15" spans="1:9" x14ac:dyDescent="0.25">
      <c r="A15" s="78"/>
      <c r="B15" s="78">
        <v>633</v>
      </c>
      <c r="C15" s="23" t="s">
        <v>9</v>
      </c>
      <c r="D15" s="24">
        <f>SUM(D16:D24)</f>
        <v>13248.25</v>
      </c>
      <c r="E15" s="24">
        <f>SUM(E16:E24)</f>
        <v>40150</v>
      </c>
      <c r="F15" s="24">
        <f>SUM(F16:F24)</f>
        <v>57150</v>
      </c>
      <c r="G15" s="24">
        <f>SUM(G16:G24)</f>
        <v>65190</v>
      </c>
      <c r="H15" s="24">
        <f>SUM(H16:H24)</f>
        <v>67950</v>
      </c>
    </row>
    <row r="16" spans="1:9" x14ac:dyDescent="0.25">
      <c r="A16" s="80"/>
      <c r="B16" s="80">
        <v>633006</v>
      </c>
      <c r="C16" s="25" t="s">
        <v>10</v>
      </c>
      <c r="D16" s="21">
        <v>8717.74</v>
      </c>
      <c r="E16" s="21">
        <v>30000</v>
      </c>
      <c r="F16" s="22">
        <v>41000</v>
      </c>
      <c r="G16" s="22">
        <v>46540</v>
      </c>
      <c r="H16" s="22">
        <v>47500</v>
      </c>
      <c r="I16" s="8"/>
    </row>
    <row r="17" spans="1:9" x14ac:dyDescent="0.25">
      <c r="A17" s="80"/>
      <c r="B17" s="80">
        <v>633005</v>
      </c>
      <c r="C17" s="25" t="s">
        <v>99</v>
      </c>
      <c r="D17" s="21">
        <v>326.88</v>
      </c>
      <c r="E17" s="21"/>
      <c r="F17" s="22"/>
      <c r="G17" s="22"/>
      <c r="H17" s="22"/>
    </row>
    <row r="18" spans="1:9" x14ac:dyDescent="0.25">
      <c r="A18" s="80"/>
      <c r="B18" s="80">
        <v>633001</v>
      </c>
      <c r="C18" s="25" t="s">
        <v>39</v>
      </c>
      <c r="D18" s="21">
        <v>142.19</v>
      </c>
      <c r="E18" s="21">
        <v>1500</v>
      </c>
      <c r="F18" s="22">
        <v>2000</v>
      </c>
      <c r="G18" s="22">
        <v>2500</v>
      </c>
      <c r="H18" s="22">
        <v>3000</v>
      </c>
    </row>
    <row r="19" spans="1:9" x14ac:dyDescent="0.25">
      <c r="A19" s="80"/>
      <c r="B19" s="80">
        <v>633002</v>
      </c>
      <c r="C19" s="25" t="s">
        <v>11</v>
      </c>
      <c r="D19" s="21">
        <v>138.91</v>
      </c>
      <c r="E19" s="21">
        <v>2500</v>
      </c>
      <c r="F19" s="22">
        <v>2500</v>
      </c>
      <c r="G19" s="22">
        <v>3000</v>
      </c>
      <c r="H19" s="22">
        <v>3500</v>
      </c>
    </row>
    <row r="20" spans="1:9" x14ac:dyDescent="0.25">
      <c r="A20" s="80"/>
      <c r="B20" s="80">
        <v>633004</v>
      </c>
      <c r="C20" s="25" t="s">
        <v>12</v>
      </c>
      <c r="D20" s="21"/>
      <c r="E20" s="21">
        <v>1000</v>
      </c>
      <c r="F20" s="22">
        <v>4500</v>
      </c>
      <c r="G20" s="22">
        <v>5500</v>
      </c>
      <c r="H20" s="22">
        <v>5500</v>
      </c>
    </row>
    <row r="21" spans="1:9" x14ac:dyDescent="0.25">
      <c r="A21" s="80"/>
      <c r="B21" s="80">
        <v>633009</v>
      </c>
      <c r="C21" s="25" t="s">
        <v>13</v>
      </c>
      <c r="D21" s="21">
        <v>0</v>
      </c>
      <c r="E21" s="21">
        <v>150</v>
      </c>
      <c r="F21" s="22">
        <v>150</v>
      </c>
      <c r="G21" s="22">
        <v>150</v>
      </c>
      <c r="H21" s="22">
        <v>150</v>
      </c>
    </row>
    <row r="22" spans="1:9" x14ac:dyDescent="0.25">
      <c r="A22" s="80"/>
      <c r="B22" s="80">
        <v>633010</v>
      </c>
      <c r="C22" s="25" t="s">
        <v>15</v>
      </c>
      <c r="D22" s="21">
        <v>3455.05</v>
      </c>
      <c r="E22" s="21">
        <v>4500</v>
      </c>
      <c r="F22" s="22">
        <v>6000</v>
      </c>
      <c r="G22" s="22">
        <v>6500</v>
      </c>
      <c r="H22" s="22">
        <v>7100</v>
      </c>
    </row>
    <row r="23" spans="1:9" x14ac:dyDescent="0.25">
      <c r="A23" s="80"/>
      <c r="B23" s="80">
        <v>633013</v>
      </c>
      <c r="C23" s="25" t="s">
        <v>100</v>
      </c>
      <c r="D23" s="21">
        <v>405.73</v>
      </c>
      <c r="E23" s="21"/>
      <c r="F23" s="22"/>
      <c r="G23" s="22"/>
      <c r="H23" s="22"/>
      <c r="I23" s="8"/>
    </row>
    <row r="24" spans="1:9" x14ac:dyDescent="0.25">
      <c r="A24" s="80"/>
      <c r="B24" s="80">
        <v>633016</v>
      </c>
      <c r="C24" s="25" t="s">
        <v>16</v>
      </c>
      <c r="D24" s="21">
        <v>61.75</v>
      </c>
      <c r="E24" s="21">
        <v>500</v>
      </c>
      <c r="F24" s="22">
        <v>1000</v>
      </c>
      <c r="G24" s="22">
        <v>1000</v>
      </c>
      <c r="H24" s="22">
        <v>1200</v>
      </c>
    </row>
    <row r="25" spans="1:9" x14ac:dyDescent="0.25">
      <c r="A25" s="78"/>
      <c r="B25" s="78">
        <v>634</v>
      </c>
      <c r="C25" s="23" t="s">
        <v>17</v>
      </c>
      <c r="D25" s="24">
        <f>SUM(D26:D29)</f>
        <v>25481.239999999998</v>
      </c>
      <c r="E25" s="24">
        <f t="shared" ref="E25:H25" si="5">SUM(E26:E29)</f>
        <v>58900</v>
      </c>
      <c r="F25" s="24">
        <f t="shared" si="5"/>
        <v>84500</v>
      </c>
      <c r="G25" s="24">
        <f t="shared" si="5"/>
        <v>88900</v>
      </c>
      <c r="H25" s="24">
        <f t="shared" si="5"/>
        <v>98300</v>
      </c>
    </row>
    <row r="26" spans="1:9" x14ac:dyDescent="0.25">
      <c r="A26" s="80"/>
      <c r="B26" s="80">
        <v>634001</v>
      </c>
      <c r="C26" s="25" t="s">
        <v>18</v>
      </c>
      <c r="D26" s="21">
        <v>23113.1</v>
      </c>
      <c r="E26" s="21">
        <v>40000</v>
      </c>
      <c r="F26" s="22">
        <v>47000</v>
      </c>
      <c r="G26" s="22">
        <v>50000</v>
      </c>
      <c r="H26" s="22">
        <v>55000</v>
      </c>
    </row>
    <row r="27" spans="1:9" x14ac:dyDescent="0.25">
      <c r="A27" s="80"/>
      <c r="B27" s="80">
        <v>634002</v>
      </c>
      <c r="C27" s="25" t="s">
        <v>19</v>
      </c>
      <c r="D27" s="21">
        <v>1633.14</v>
      </c>
      <c r="E27" s="21">
        <v>15500</v>
      </c>
      <c r="F27" s="22">
        <v>32000</v>
      </c>
      <c r="G27" s="22">
        <v>33000</v>
      </c>
      <c r="H27" s="22">
        <v>37000</v>
      </c>
    </row>
    <row r="28" spans="1:9" x14ac:dyDescent="0.25">
      <c r="A28" s="80"/>
      <c r="B28" s="80">
        <v>634005</v>
      </c>
      <c r="C28" s="25" t="s">
        <v>20</v>
      </c>
      <c r="D28" s="21">
        <v>135</v>
      </c>
      <c r="E28" s="21">
        <v>2900</v>
      </c>
      <c r="F28" s="22">
        <v>3000</v>
      </c>
      <c r="G28" s="22">
        <v>3400</v>
      </c>
      <c r="H28" s="22">
        <v>3500</v>
      </c>
    </row>
    <row r="29" spans="1:9" x14ac:dyDescent="0.25">
      <c r="A29" s="80"/>
      <c r="B29" s="80">
        <v>634003</v>
      </c>
      <c r="C29" s="25" t="s">
        <v>22</v>
      </c>
      <c r="D29" s="21">
        <v>600</v>
      </c>
      <c r="E29" s="21">
        <v>500</v>
      </c>
      <c r="F29" s="22">
        <v>2500</v>
      </c>
      <c r="G29" s="22">
        <v>2500</v>
      </c>
      <c r="H29" s="22">
        <v>2800</v>
      </c>
    </row>
    <row r="30" spans="1:9" x14ac:dyDescent="0.25">
      <c r="A30" s="78"/>
      <c r="B30" s="78">
        <v>635</v>
      </c>
      <c r="C30" s="23" t="s">
        <v>23</v>
      </c>
      <c r="D30" s="24">
        <f>SUM(D31:D33)</f>
        <v>3215.27</v>
      </c>
      <c r="E30" s="24">
        <f t="shared" ref="E30:H30" si="6">SUM(E31:E33)</f>
        <v>2500</v>
      </c>
      <c r="F30" s="24">
        <f t="shared" si="6"/>
        <v>3500</v>
      </c>
      <c r="G30" s="24">
        <f t="shared" si="6"/>
        <v>6500</v>
      </c>
      <c r="H30" s="24">
        <f t="shared" si="6"/>
        <v>7500</v>
      </c>
    </row>
    <row r="31" spans="1:9" x14ac:dyDescent="0.25">
      <c r="A31" s="80"/>
      <c r="B31" s="80">
        <v>635002</v>
      </c>
      <c r="C31" s="25" t="s">
        <v>24</v>
      </c>
      <c r="D31" s="21">
        <v>700.21</v>
      </c>
      <c r="E31" s="21">
        <v>1500</v>
      </c>
      <c r="F31" s="22">
        <v>2500</v>
      </c>
      <c r="G31" s="22">
        <v>4000</v>
      </c>
      <c r="H31" s="22">
        <v>4000</v>
      </c>
    </row>
    <row r="32" spans="1:9" x14ac:dyDescent="0.25">
      <c r="A32" s="80"/>
      <c r="B32" s="80">
        <v>635004</v>
      </c>
      <c r="C32" s="25" t="s">
        <v>12</v>
      </c>
      <c r="D32" s="21">
        <v>2423.04</v>
      </c>
      <c r="E32" s="21">
        <v>1000</v>
      </c>
      <c r="F32" s="22">
        <v>1000</v>
      </c>
      <c r="G32" s="22">
        <v>2500</v>
      </c>
      <c r="H32" s="22">
        <v>3500</v>
      </c>
    </row>
    <row r="33" spans="1:9" x14ac:dyDescent="0.25">
      <c r="A33" s="80"/>
      <c r="B33" s="80">
        <v>635006</v>
      </c>
      <c r="C33" s="25" t="s">
        <v>101</v>
      </c>
      <c r="D33" s="21">
        <v>92.02</v>
      </c>
      <c r="E33" s="21"/>
      <c r="F33" s="22"/>
      <c r="G33" s="22"/>
      <c r="H33" s="22"/>
    </row>
    <row r="34" spans="1:9" x14ac:dyDescent="0.25">
      <c r="A34" s="78"/>
      <c r="B34" s="78">
        <v>636</v>
      </c>
      <c r="C34" s="23" t="s">
        <v>25</v>
      </c>
      <c r="D34" s="24">
        <f>SUM(D35:D35)</f>
        <v>232.1</v>
      </c>
      <c r="E34" s="24">
        <f t="shared" ref="E34:H34" si="7">SUM(E35:E35)</f>
        <v>1700</v>
      </c>
      <c r="F34" s="24">
        <f t="shared" si="7"/>
        <v>1700</v>
      </c>
      <c r="G34" s="24">
        <f t="shared" si="7"/>
        <v>2000</v>
      </c>
      <c r="H34" s="24">
        <f t="shared" si="7"/>
        <v>2200</v>
      </c>
    </row>
    <row r="35" spans="1:9" x14ac:dyDescent="0.25">
      <c r="A35" s="80"/>
      <c r="B35" s="80">
        <v>636002</v>
      </c>
      <c r="C35" s="25" t="s">
        <v>26</v>
      </c>
      <c r="D35" s="21">
        <v>232.1</v>
      </c>
      <c r="E35" s="21">
        <v>1700</v>
      </c>
      <c r="F35" s="22">
        <v>1700</v>
      </c>
      <c r="G35" s="22">
        <v>2000</v>
      </c>
      <c r="H35" s="22">
        <v>2200</v>
      </c>
    </row>
    <row r="36" spans="1:9" x14ac:dyDescent="0.25">
      <c r="A36" s="78"/>
      <c r="B36" s="78">
        <v>637</v>
      </c>
      <c r="C36" s="18" t="s">
        <v>27</v>
      </c>
      <c r="D36" s="19">
        <f t="shared" ref="D36:G36" si="8">SUM(D37:D45)</f>
        <v>82640.159999999989</v>
      </c>
      <c r="E36" s="19">
        <f t="shared" si="8"/>
        <v>118615</v>
      </c>
      <c r="F36" s="19">
        <f t="shared" si="8"/>
        <v>114306</v>
      </c>
      <c r="G36" s="19">
        <f t="shared" si="8"/>
        <v>120156</v>
      </c>
      <c r="H36" s="19">
        <f>SUM(H37:H45)</f>
        <v>127479</v>
      </c>
    </row>
    <row r="37" spans="1:9" x14ac:dyDescent="0.25">
      <c r="A37" s="80"/>
      <c r="B37" s="80">
        <v>637001</v>
      </c>
      <c r="C37" s="25" t="s">
        <v>28</v>
      </c>
      <c r="D37" s="21">
        <v>939</v>
      </c>
      <c r="E37" s="21">
        <v>1200</v>
      </c>
      <c r="F37" s="22">
        <v>1800</v>
      </c>
      <c r="G37" s="22">
        <v>2500</v>
      </c>
      <c r="H37" s="22">
        <v>3000</v>
      </c>
      <c r="I37" s="8"/>
    </row>
    <row r="38" spans="1:9" x14ac:dyDescent="0.25">
      <c r="A38" s="80"/>
      <c r="B38" s="80">
        <v>637004</v>
      </c>
      <c r="C38" s="25" t="s">
        <v>29</v>
      </c>
      <c r="D38" s="21">
        <v>27778.51</v>
      </c>
      <c r="E38" s="21">
        <v>38000</v>
      </c>
      <c r="F38" s="22">
        <v>26000</v>
      </c>
      <c r="G38" s="22">
        <v>28000</v>
      </c>
      <c r="H38" s="22">
        <v>32000</v>
      </c>
      <c r="I38" s="8"/>
    </row>
    <row r="39" spans="1:9" x14ac:dyDescent="0.25">
      <c r="A39" s="80"/>
      <c r="B39" s="80">
        <v>637005</v>
      </c>
      <c r="C39" s="25" t="s">
        <v>45</v>
      </c>
      <c r="D39" s="21">
        <v>40605.47</v>
      </c>
      <c r="E39" s="21">
        <v>48000</v>
      </c>
      <c r="F39" s="22">
        <v>46000</v>
      </c>
      <c r="G39" s="22">
        <v>47000</v>
      </c>
      <c r="H39" s="22">
        <v>48000</v>
      </c>
      <c r="I39" s="8"/>
    </row>
    <row r="40" spans="1:9" x14ac:dyDescent="0.25">
      <c r="A40" s="80"/>
      <c r="B40" s="80">
        <v>637007</v>
      </c>
      <c r="C40" s="25" t="s">
        <v>102</v>
      </c>
      <c r="D40" s="21">
        <v>369</v>
      </c>
      <c r="E40" s="21"/>
      <c r="F40" s="22"/>
      <c r="G40" s="22"/>
      <c r="H40" s="22"/>
      <c r="I40" s="8"/>
    </row>
    <row r="41" spans="1:9" x14ac:dyDescent="0.25">
      <c r="A41" s="80"/>
      <c r="B41" s="80">
        <v>637012</v>
      </c>
      <c r="C41" s="25" t="s">
        <v>30</v>
      </c>
      <c r="D41" s="21">
        <v>321.43</v>
      </c>
      <c r="E41" s="21">
        <v>3000</v>
      </c>
      <c r="F41" s="22">
        <v>2500</v>
      </c>
      <c r="G41" s="22">
        <v>3000</v>
      </c>
      <c r="H41" s="22">
        <v>3000</v>
      </c>
      <c r="I41" s="8"/>
    </row>
    <row r="42" spans="1:9" x14ac:dyDescent="0.25">
      <c r="A42" s="80"/>
      <c r="B42" s="80">
        <v>637014</v>
      </c>
      <c r="C42" s="25" t="s">
        <v>31</v>
      </c>
      <c r="D42" s="21">
        <v>10231.86</v>
      </c>
      <c r="E42" s="21">
        <v>16867</v>
      </c>
      <c r="F42" s="22">
        <v>32206</v>
      </c>
      <c r="G42" s="22">
        <v>33206</v>
      </c>
      <c r="H42" s="22">
        <v>34506</v>
      </c>
    </row>
    <row r="43" spans="1:9" x14ac:dyDescent="0.25">
      <c r="A43" s="80"/>
      <c r="B43" s="80">
        <v>637015</v>
      </c>
      <c r="C43" s="25" t="s">
        <v>103</v>
      </c>
      <c r="D43" s="21">
        <v>939</v>
      </c>
      <c r="E43" s="21"/>
      <c r="F43" s="22"/>
      <c r="G43" s="22"/>
      <c r="H43" s="22"/>
      <c r="I43" s="8"/>
    </row>
    <row r="44" spans="1:9" x14ac:dyDescent="0.25">
      <c r="A44" s="80"/>
      <c r="B44" s="80">
        <v>637035</v>
      </c>
      <c r="C44" s="25" t="s">
        <v>104</v>
      </c>
      <c r="D44" s="21">
        <v>855.89</v>
      </c>
      <c r="E44" s="21"/>
      <c r="F44" s="22"/>
      <c r="G44" s="22"/>
      <c r="H44" s="22"/>
      <c r="I44" s="3"/>
    </row>
    <row r="45" spans="1:9" x14ac:dyDescent="0.25">
      <c r="A45" s="80"/>
      <c r="B45" s="80">
        <v>637016</v>
      </c>
      <c r="C45" s="25" t="s">
        <v>32</v>
      </c>
      <c r="D45" s="26">
        <v>600</v>
      </c>
      <c r="E45" s="26">
        <v>11548</v>
      </c>
      <c r="F45" s="27">
        <v>5800</v>
      </c>
      <c r="G45" s="27">
        <v>6450</v>
      </c>
      <c r="H45" s="27">
        <v>6973</v>
      </c>
      <c r="I45" s="3"/>
    </row>
    <row r="46" spans="1:9" x14ac:dyDescent="0.25">
      <c r="A46" s="78">
        <v>640</v>
      </c>
      <c r="B46" s="78"/>
      <c r="C46" s="23" t="s">
        <v>35</v>
      </c>
      <c r="D46" s="28">
        <f>SUM(D47:D51)</f>
        <v>28000</v>
      </c>
      <c r="E46" s="28">
        <f t="shared" ref="E46:H46" si="9">SUM(E47:E51)</f>
        <v>6700</v>
      </c>
      <c r="F46" s="28">
        <f t="shared" si="9"/>
        <v>6600</v>
      </c>
      <c r="G46" s="28">
        <f t="shared" si="9"/>
        <v>7500</v>
      </c>
      <c r="H46" s="28">
        <f t="shared" si="9"/>
        <v>7500</v>
      </c>
      <c r="I46" s="11"/>
    </row>
    <row r="47" spans="1:9" x14ac:dyDescent="0.25">
      <c r="A47" s="80"/>
      <c r="B47" s="80">
        <v>642012</v>
      </c>
      <c r="C47" s="25" t="s">
        <v>33</v>
      </c>
      <c r="D47" s="26"/>
      <c r="E47" s="26">
        <v>500</v>
      </c>
      <c r="F47" s="27">
        <v>3200</v>
      </c>
      <c r="G47" s="27">
        <v>1500</v>
      </c>
      <c r="H47" s="27">
        <v>1500</v>
      </c>
      <c r="I47" s="12"/>
    </row>
    <row r="48" spans="1:9" x14ac:dyDescent="0.25">
      <c r="A48" s="80"/>
      <c r="B48" s="80">
        <v>637027</v>
      </c>
      <c r="C48" s="25" t="s">
        <v>34</v>
      </c>
      <c r="D48" s="26"/>
      <c r="E48" s="26">
        <v>5500</v>
      </c>
      <c r="F48" s="27">
        <v>2200</v>
      </c>
      <c r="G48" s="27">
        <v>4500</v>
      </c>
      <c r="H48" s="27">
        <v>4500</v>
      </c>
      <c r="I48" s="12"/>
    </row>
    <row r="49" spans="1:9" x14ac:dyDescent="0.25">
      <c r="A49" s="80"/>
      <c r="B49" s="80">
        <v>642015</v>
      </c>
      <c r="C49" s="25" t="s">
        <v>36</v>
      </c>
      <c r="D49" s="27">
        <v>0</v>
      </c>
      <c r="E49" s="27">
        <v>700</v>
      </c>
      <c r="F49" s="27">
        <v>1200</v>
      </c>
      <c r="G49" s="27">
        <v>1500</v>
      </c>
      <c r="H49" s="27">
        <v>1500</v>
      </c>
      <c r="I49" s="12"/>
    </row>
    <row r="50" spans="1:9" x14ac:dyDescent="0.25">
      <c r="A50" s="80"/>
      <c r="B50" s="80">
        <v>644001</v>
      </c>
      <c r="C50" s="25" t="s">
        <v>105</v>
      </c>
      <c r="D50" s="27">
        <v>11000</v>
      </c>
      <c r="E50" s="27"/>
      <c r="F50" s="27"/>
      <c r="G50" s="27"/>
      <c r="H50" s="27"/>
      <c r="I50" s="12"/>
    </row>
    <row r="51" spans="1:9" x14ac:dyDescent="0.25">
      <c r="A51" s="80"/>
      <c r="B51" s="80">
        <v>644002</v>
      </c>
      <c r="C51" s="25" t="s">
        <v>106</v>
      </c>
      <c r="D51" s="27">
        <v>17000</v>
      </c>
      <c r="E51" s="27"/>
      <c r="F51" s="27"/>
      <c r="G51" s="27"/>
      <c r="H51" s="27"/>
      <c r="I51" s="12"/>
    </row>
    <row r="52" spans="1:9" x14ac:dyDescent="0.25">
      <c r="A52" s="81">
        <v>710</v>
      </c>
      <c r="B52" s="81" t="s">
        <v>88</v>
      </c>
      <c r="C52" s="29" t="s">
        <v>87</v>
      </c>
      <c r="D52" s="30">
        <f>SUM(D53:D58)</f>
        <v>24382.760000000002</v>
      </c>
      <c r="E52" s="30">
        <v>25000</v>
      </c>
      <c r="F52" s="30">
        <v>0</v>
      </c>
      <c r="G52" s="30">
        <v>0</v>
      </c>
      <c r="H52" s="31">
        <v>0</v>
      </c>
      <c r="I52" s="12"/>
    </row>
    <row r="53" spans="1:9" x14ac:dyDescent="0.25">
      <c r="A53" s="82"/>
      <c r="B53" s="82">
        <v>711003</v>
      </c>
      <c r="C53" s="32"/>
      <c r="D53" s="21">
        <v>921.6</v>
      </c>
      <c r="E53" s="21"/>
      <c r="F53" s="21"/>
      <c r="G53" s="21"/>
      <c r="H53" s="21"/>
      <c r="I53" s="12"/>
    </row>
    <row r="54" spans="1:9" x14ac:dyDescent="0.25">
      <c r="A54" s="82"/>
      <c r="B54" s="82">
        <v>711004</v>
      </c>
      <c r="C54" s="32"/>
      <c r="D54" s="21">
        <v>1200</v>
      </c>
      <c r="E54" s="21"/>
      <c r="F54" s="21"/>
      <c r="G54" s="21"/>
      <c r="H54" s="21"/>
      <c r="I54" s="12"/>
    </row>
    <row r="55" spans="1:9" x14ac:dyDescent="0.25">
      <c r="A55" s="82"/>
      <c r="B55" s="82">
        <v>713002</v>
      </c>
      <c r="C55" s="32"/>
      <c r="D55" s="21">
        <v>1805.4</v>
      </c>
      <c r="E55" s="21"/>
      <c r="F55" s="21"/>
      <c r="G55" s="21"/>
      <c r="H55" s="21"/>
      <c r="I55" s="12"/>
    </row>
    <row r="56" spans="1:9" x14ac:dyDescent="0.25">
      <c r="A56" s="83"/>
      <c r="B56" s="83">
        <v>713004</v>
      </c>
      <c r="C56" s="33"/>
      <c r="D56" s="21">
        <v>4191.1000000000004</v>
      </c>
      <c r="E56" s="21"/>
      <c r="F56" s="21"/>
      <c r="G56" s="21"/>
      <c r="H56" s="21"/>
      <c r="I56" s="12"/>
    </row>
    <row r="57" spans="1:9" x14ac:dyDescent="0.25">
      <c r="A57" s="83"/>
      <c r="B57" s="83">
        <v>717002</v>
      </c>
      <c r="C57" s="34"/>
      <c r="D57" s="21">
        <v>1136.1099999999999</v>
      </c>
      <c r="E57" s="21"/>
      <c r="F57" s="21"/>
      <c r="G57" s="21"/>
      <c r="H57" s="21"/>
      <c r="I57" s="12"/>
    </row>
    <row r="58" spans="1:9" ht="15.75" thickBot="1" x14ac:dyDescent="0.3">
      <c r="A58" s="83"/>
      <c r="B58" s="83">
        <v>718004</v>
      </c>
      <c r="C58" s="33"/>
      <c r="D58" s="21">
        <v>15128.55</v>
      </c>
      <c r="E58" s="21"/>
      <c r="F58" s="21"/>
      <c r="G58" s="21"/>
      <c r="H58" s="21"/>
      <c r="I58" s="12"/>
    </row>
    <row r="59" spans="1:9" ht="15.75" thickBot="1" x14ac:dyDescent="0.3">
      <c r="A59" s="81"/>
      <c r="B59" s="81"/>
      <c r="C59" s="35" t="s">
        <v>90</v>
      </c>
      <c r="D59" s="36"/>
      <c r="E59" s="36"/>
      <c r="F59" s="36">
        <f>SUM(F60)</f>
        <v>3794</v>
      </c>
      <c r="G59" s="36">
        <f>SUM(G60)</f>
        <v>3794</v>
      </c>
      <c r="H59" s="36">
        <f>SUM(H60)</f>
        <v>3794</v>
      </c>
      <c r="I59" s="12"/>
    </row>
    <row r="60" spans="1:9" x14ac:dyDescent="0.25">
      <c r="A60" s="80"/>
      <c r="B60" s="80">
        <v>821007</v>
      </c>
      <c r="C60" s="25" t="s">
        <v>89</v>
      </c>
      <c r="D60" s="21"/>
      <c r="E60" s="21"/>
      <c r="F60" s="22">
        <v>3794</v>
      </c>
      <c r="G60" s="22">
        <v>3794</v>
      </c>
      <c r="H60" s="22">
        <v>3794</v>
      </c>
      <c r="I60" s="12"/>
    </row>
    <row r="61" spans="1:9" x14ac:dyDescent="0.25">
      <c r="A61" s="84"/>
      <c r="B61" s="84"/>
      <c r="C61" s="37"/>
      <c r="D61" s="37"/>
      <c r="E61" s="37"/>
      <c r="F61" s="37"/>
      <c r="G61" s="37"/>
      <c r="H61" s="37"/>
    </row>
    <row r="62" spans="1:9" ht="15.75" thickBot="1" x14ac:dyDescent="0.3">
      <c r="A62" s="84"/>
      <c r="B62" s="84"/>
      <c r="C62" s="37"/>
      <c r="D62" s="37"/>
      <c r="E62" s="37"/>
      <c r="F62" s="37"/>
      <c r="G62" s="37"/>
      <c r="H62" s="37"/>
    </row>
    <row r="63" spans="1:9" ht="23.25" customHeight="1" thickBot="1" x14ac:dyDescent="0.3">
      <c r="A63" s="85"/>
      <c r="B63" s="86" t="s">
        <v>116</v>
      </c>
      <c r="C63" s="39" t="s">
        <v>0</v>
      </c>
      <c r="D63" s="39" t="s">
        <v>113</v>
      </c>
      <c r="E63" s="38" t="s">
        <v>112</v>
      </c>
      <c r="F63" s="39" t="s">
        <v>111</v>
      </c>
      <c r="G63" s="39" t="s">
        <v>110</v>
      </c>
      <c r="H63" s="40" t="s">
        <v>109</v>
      </c>
      <c r="I63" s="2"/>
    </row>
    <row r="64" spans="1:9" ht="15.75" thickBot="1" x14ac:dyDescent="0.3">
      <c r="A64" s="87"/>
      <c r="B64" s="102" t="s">
        <v>83</v>
      </c>
      <c r="C64" s="102"/>
      <c r="D64" s="102"/>
      <c r="E64" s="102"/>
      <c r="F64" s="102"/>
      <c r="G64" s="102"/>
      <c r="H64" s="103"/>
      <c r="I64" s="2"/>
    </row>
    <row r="65" spans="1:9" x14ac:dyDescent="0.25">
      <c r="A65" s="88"/>
      <c r="B65" s="89" t="s">
        <v>40</v>
      </c>
      <c r="C65" s="41" t="s">
        <v>47</v>
      </c>
      <c r="D65" s="41">
        <f>SUM(D66:D68)</f>
        <v>1000</v>
      </c>
      <c r="E65" s="41">
        <f>SUM(E66:E68)</f>
        <v>1100</v>
      </c>
      <c r="F65" s="41">
        <f>SUM(F66:F68)</f>
        <v>9000</v>
      </c>
      <c r="G65" s="41">
        <f>SUM(G66:G68)</f>
        <v>9900</v>
      </c>
      <c r="H65" s="42">
        <f>SUM(H66:H68)</f>
        <v>10890</v>
      </c>
      <c r="I65" s="2"/>
    </row>
    <row r="66" spans="1:9" x14ac:dyDescent="0.25">
      <c r="A66" s="88"/>
      <c r="B66" s="90"/>
      <c r="C66" s="43" t="s">
        <v>74</v>
      </c>
      <c r="D66" s="43">
        <v>1000</v>
      </c>
      <c r="E66" s="43"/>
      <c r="F66" s="43">
        <v>4500</v>
      </c>
      <c r="G66" s="44">
        <f t="shared" ref="G66:H68" si="10">F66*1.1</f>
        <v>4950</v>
      </c>
      <c r="H66" s="45">
        <f t="shared" si="10"/>
        <v>5445</v>
      </c>
      <c r="I66" s="13"/>
    </row>
    <row r="67" spans="1:9" x14ac:dyDescent="0.25">
      <c r="A67" s="88"/>
      <c r="B67" s="90"/>
      <c r="C67" s="43" t="s">
        <v>48</v>
      </c>
      <c r="D67" s="43"/>
      <c r="E67" s="43">
        <v>1100</v>
      </c>
      <c r="F67" s="43">
        <v>2500</v>
      </c>
      <c r="G67" s="44">
        <f t="shared" si="10"/>
        <v>2750</v>
      </c>
      <c r="H67" s="45">
        <f t="shared" si="10"/>
        <v>3025.0000000000005</v>
      </c>
    </row>
    <row r="68" spans="1:9" x14ac:dyDescent="0.25">
      <c r="A68" s="88"/>
      <c r="B68" s="90"/>
      <c r="C68" s="43" t="s">
        <v>49</v>
      </c>
      <c r="D68" s="43"/>
      <c r="E68" s="43"/>
      <c r="F68" s="43">
        <v>2000</v>
      </c>
      <c r="G68" s="44">
        <f t="shared" si="10"/>
        <v>2200</v>
      </c>
      <c r="H68" s="45">
        <f t="shared" si="10"/>
        <v>2420</v>
      </c>
    </row>
    <row r="69" spans="1:9" x14ac:dyDescent="0.25">
      <c r="A69" s="88"/>
      <c r="B69" s="91" t="s">
        <v>41</v>
      </c>
      <c r="C69" s="46" t="s">
        <v>4</v>
      </c>
      <c r="D69" s="46">
        <f>SUM(D70:D74)</f>
        <v>370000</v>
      </c>
      <c r="E69" s="46">
        <f>SUM(E70:E74)</f>
        <v>366180</v>
      </c>
      <c r="F69" s="46">
        <f>SUM(F70:F74)</f>
        <v>402500</v>
      </c>
      <c r="G69" s="47">
        <f>SUM(G70:G74)</f>
        <v>442750.00000000006</v>
      </c>
      <c r="H69" s="48">
        <f>SUM(H70:H74)</f>
        <v>487025.00000000012</v>
      </c>
    </row>
    <row r="70" spans="1:9" x14ac:dyDescent="0.25">
      <c r="A70" s="88"/>
      <c r="B70" s="90"/>
      <c r="C70" s="43" t="s">
        <v>50</v>
      </c>
      <c r="D70" s="43">
        <f>163800+6500</f>
        <v>170300</v>
      </c>
      <c r="E70" s="43">
        <v>187180</v>
      </c>
      <c r="F70" s="43">
        <v>213500</v>
      </c>
      <c r="G70" s="44">
        <f>F70*1.1</f>
        <v>234850.00000000003</v>
      </c>
      <c r="H70" s="45">
        <f>G70*1.1</f>
        <v>258335.00000000006</v>
      </c>
    </row>
    <row r="71" spans="1:9" x14ac:dyDescent="0.25">
      <c r="A71" s="88"/>
      <c r="B71" s="90"/>
      <c r="C71" s="43" t="s">
        <v>80</v>
      </c>
      <c r="D71" s="43">
        <f>30000+19000</f>
        <v>49000</v>
      </c>
      <c r="E71" s="43"/>
      <c r="F71" s="43"/>
      <c r="G71" s="44"/>
      <c r="H71" s="45"/>
    </row>
    <row r="72" spans="1:9" x14ac:dyDescent="0.25">
      <c r="A72" s="88"/>
      <c r="B72" s="90"/>
      <c r="C72" s="43" t="s">
        <v>51</v>
      </c>
      <c r="D72" s="43">
        <v>90000</v>
      </c>
      <c r="E72" s="43">
        <v>93000</v>
      </c>
      <c r="F72" s="43">
        <v>93000</v>
      </c>
      <c r="G72" s="43">
        <f>F72*1.1</f>
        <v>102300.00000000001</v>
      </c>
      <c r="H72" s="45">
        <f>G72*1.1</f>
        <v>112530.00000000003</v>
      </c>
    </row>
    <row r="73" spans="1:9" x14ac:dyDescent="0.25">
      <c r="A73" s="88"/>
      <c r="B73" s="90"/>
      <c r="C73" s="43" t="s">
        <v>52</v>
      </c>
      <c r="D73" s="43">
        <f>1500+30000</f>
        <v>31500</v>
      </c>
      <c r="E73" s="43">
        <v>43000</v>
      </c>
      <c r="F73" s="43">
        <v>43000</v>
      </c>
      <c r="G73" s="44">
        <f>F73*1.1</f>
        <v>47300.000000000007</v>
      </c>
      <c r="H73" s="45">
        <f>G73*1.1</f>
        <v>52030.000000000015</v>
      </c>
    </row>
    <row r="74" spans="1:9" ht="22.5" x14ac:dyDescent="0.25">
      <c r="A74" s="88"/>
      <c r="B74" s="90"/>
      <c r="C74" s="49" t="s">
        <v>81</v>
      </c>
      <c r="D74" s="49">
        <f>3000+25000+1000+200</f>
        <v>29200</v>
      </c>
      <c r="E74" s="43">
        <v>43000</v>
      </c>
      <c r="F74" s="43">
        <v>53000</v>
      </c>
      <c r="G74" s="44">
        <f t="shared" ref="G74:H76" si="11">F74*1.1</f>
        <v>58300.000000000007</v>
      </c>
      <c r="H74" s="45">
        <f t="shared" si="11"/>
        <v>64130.000000000015</v>
      </c>
    </row>
    <row r="75" spans="1:9" x14ac:dyDescent="0.25">
      <c r="A75" s="88"/>
      <c r="B75" s="91" t="s">
        <v>43</v>
      </c>
      <c r="C75" s="46" t="s">
        <v>14</v>
      </c>
      <c r="D75" s="46">
        <f>SUM(D76:D79)</f>
        <v>42500</v>
      </c>
      <c r="E75" s="46">
        <f>SUM(E76:E79)</f>
        <v>73000</v>
      </c>
      <c r="F75" s="46">
        <f>SUM(F76:F79)</f>
        <v>71500</v>
      </c>
      <c r="G75" s="47">
        <f>SUM(G76:G79)</f>
        <v>78650</v>
      </c>
      <c r="H75" s="48">
        <f>SUM(H76:H79)</f>
        <v>86515.000000000015</v>
      </c>
    </row>
    <row r="76" spans="1:9" x14ac:dyDescent="0.25">
      <c r="A76" s="88"/>
      <c r="B76" s="90"/>
      <c r="C76" s="43" t="s">
        <v>66</v>
      </c>
      <c r="D76" s="43">
        <f>6500+22700</f>
        <v>29200</v>
      </c>
      <c r="E76" s="43">
        <v>37500</v>
      </c>
      <c r="F76" s="43">
        <v>29000</v>
      </c>
      <c r="G76" s="44">
        <f t="shared" si="11"/>
        <v>31900.000000000004</v>
      </c>
      <c r="H76" s="45">
        <f t="shared" si="11"/>
        <v>35090.000000000007</v>
      </c>
    </row>
    <row r="77" spans="1:9" x14ac:dyDescent="0.25">
      <c r="A77" s="88"/>
      <c r="B77" s="90"/>
      <c r="C77" s="43" t="s">
        <v>53</v>
      </c>
      <c r="D77" s="43">
        <f>3500</f>
        <v>3500</v>
      </c>
      <c r="E77" s="43">
        <v>7000</v>
      </c>
      <c r="F77" s="43">
        <v>16000</v>
      </c>
      <c r="G77" s="44">
        <f t="shared" ref="G77:H79" si="12">F77*1.1</f>
        <v>17600</v>
      </c>
      <c r="H77" s="45">
        <f t="shared" si="12"/>
        <v>19360</v>
      </c>
    </row>
    <row r="78" spans="1:9" x14ac:dyDescent="0.25">
      <c r="A78" s="88"/>
      <c r="B78" s="90"/>
      <c r="C78" s="43" t="s">
        <v>54</v>
      </c>
      <c r="D78" s="43">
        <v>2300</v>
      </c>
      <c r="E78" s="43">
        <v>20000</v>
      </c>
      <c r="F78" s="43">
        <v>19000</v>
      </c>
      <c r="G78" s="44">
        <f t="shared" si="12"/>
        <v>20900</v>
      </c>
      <c r="H78" s="45">
        <f t="shared" si="12"/>
        <v>22990.000000000004</v>
      </c>
    </row>
    <row r="79" spans="1:9" x14ac:dyDescent="0.25">
      <c r="A79" s="88"/>
      <c r="B79" s="90"/>
      <c r="C79" s="44" t="s">
        <v>55</v>
      </c>
      <c r="D79" s="44">
        <v>7500</v>
      </c>
      <c r="E79" s="44">
        <v>8500</v>
      </c>
      <c r="F79" s="44">
        <v>7500</v>
      </c>
      <c r="G79" s="44">
        <f t="shared" si="12"/>
        <v>8250</v>
      </c>
      <c r="H79" s="45">
        <f t="shared" si="12"/>
        <v>9075</v>
      </c>
    </row>
    <row r="80" spans="1:9" x14ac:dyDescent="0.25">
      <c r="A80" s="88"/>
      <c r="B80" s="91" t="s">
        <v>42</v>
      </c>
      <c r="C80" s="47" t="s">
        <v>21</v>
      </c>
      <c r="D80" s="47">
        <f>SUM(D81:D87)</f>
        <v>80000</v>
      </c>
      <c r="E80" s="47">
        <f>SUM(E81:E87)</f>
        <v>111670</v>
      </c>
      <c r="F80" s="47">
        <f>SUM(F81:F87)</f>
        <v>123000</v>
      </c>
      <c r="G80" s="47">
        <f>SUM(G81:G87)</f>
        <v>135300</v>
      </c>
      <c r="H80" s="48">
        <f>SUM(H81:H87)</f>
        <v>148830.00000000003</v>
      </c>
    </row>
    <row r="81" spans="1:8" x14ac:dyDescent="0.25">
      <c r="A81" s="88"/>
      <c r="B81" s="90"/>
      <c r="C81" s="44" t="s">
        <v>82</v>
      </c>
      <c r="D81" s="44">
        <f>15000+24000+4000</f>
        <v>43000</v>
      </c>
      <c r="E81" s="44">
        <v>46000</v>
      </c>
      <c r="F81" s="44">
        <v>46000</v>
      </c>
      <c r="G81" s="44">
        <f t="shared" ref="G81:H87" si="13">F81*1.1</f>
        <v>50600.000000000007</v>
      </c>
      <c r="H81" s="45">
        <f t="shared" si="13"/>
        <v>55660.000000000015</v>
      </c>
    </row>
    <row r="82" spans="1:8" x14ac:dyDescent="0.25">
      <c r="A82" s="88"/>
      <c r="B82" s="90"/>
      <c r="C82" s="44" t="s">
        <v>56</v>
      </c>
      <c r="D82" s="44">
        <f>2500+3000</f>
        <v>5500</v>
      </c>
      <c r="E82" s="44">
        <v>6000</v>
      </c>
      <c r="F82" s="44">
        <v>9500</v>
      </c>
      <c r="G82" s="44">
        <f t="shared" si="13"/>
        <v>10450</v>
      </c>
      <c r="H82" s="45">
        <f t="shared" si="13"/>
        <v>11495.000000000002</v>
      </c>
    </row>
    <row r="83" spans="1:8" x14ac:dyDescent="0.25">
      <c r="A83" s="88"/>
      <c r="B83" s="90"/>
      <c r="C83" s="44" t="s">
        <v>57</v>
      </c>
      <c r="D83" s="44">
        <f>7000+500</f>
        <v>7500</v>
      </c>
      <c r="E83" s="44">
        <v>11000</v>
      </c>
      <c r="F83" s="44">
        <v>12000</v>
      </c>
      <c r="G83" s="44">
        <f t="shared" si="13"/>
        <v>13200.000000000002</v>
      </c>
      <c r="H83" s="45">
        <f t="shared" si="13"/>
        <v>14520.000000000004</v>
      </c>
    </row>
    <row r="84" spans="1:8" x14ac:dyDescent="0.25">
      <c r="A84" s="88"/>
      <c r="B84" s="90"/>
      <c r="C84" s="44" t="s">
        <v>58</v>
      </c>
      <c r="D84" s="44">
        <v>15000</v>
      </c>
      <c r="E84" s="44">
        <v>17000</v>
      </c>
      <c r="F84" s="44">
        <v>20000</v>
      </c>
      <c r="G84" s="44">
        <f t="shared" si="13"/>
        <v>22000</v>
      </c>
      <c r="H84" s="45">
        <f t="shared" si="13"/>
        <v>24200.000000000004</v>
      </c>
    </row>
    <row r="85" spans="1:8" x14ac:dyDescent="0.25">
      <c r="A85" s="88"/>
      <c r="B85" s="90"/>
      <c r="C85" s="44" t="s">
        <v>59</v>
      </c>
      <c r="D85" s="44">
        <v>1500</v>
      </c>
      <c r="E85" s="44"/>
      <c r="F85" s="44">
        <v>2500</v>
      </c>
      <c r="G85" s="44">
        <f t="shared" si="13"/>
        <v>2750</v>
      </c>
      <c r="H85" s="45">
        <f t="shared" si="13"/>
        <v>3025.0000000000005</v>
      </c>
    </row>
    <row r="86" spans="1:8" x14ac:dyDescent="0.25">
      <c r="A86" s="88"/>
      <c r="B86" s="90"/>
      <c r="C86" s="44" t="s">
        <v>60</v>
      </c>
      <c r="D86" s="44">
        <f>3500+500</f>
        <v>4000</v>
      </c>
      <c r="E86" s="44">
        <v>23670</v>
      </c>
      <c r="F86" s="44">
        <v>25000</v>
      </c>
      <c r="G86" s="44">
        <f t="shared" si="13"/>
        <v>27500.000000000004</v>
      </c>
      <c r="H86" s="45">
        <f t="shared" si="13"/>
        <v>30250.000000000007</v>
      </c>
    </row>
    <row r="87" spans="1:8" x14ac:dyDescent="0.25">
      <c r="A87" s="88"/>
      <c r="B87" s="90"/>
      <c r="C87" s="44" t="s">
        <v>61</v>
      </c>
      <c r="D87" s="44">
        <f>2000+1500</f>
        <v>3500</v>
      </c>
      <c r="E87" s="44">
        <v>8000</v>
      </c>
      <c r="F87" s="44">
        <v>8000</v>
      </c>
      <c r="G87" s="44">
        <f t="shared" si="13"/>
        <v>8800</v>
      </c>
      <c r="H87" s="45">
        <f t="shared" si="13"/>
        <v>9680</v>
      </c>
    </row>
    <row r="88" spans="1:8" x14ac:dyDescent="0.25">
      <c r="A88" s="88"/>
      <c r="B88" s="91" t="s">
        <v>44</v>
      </c>
      <c r="C88" s="47" t="s">
        <v>62</v>
      </c>
      <c r="D88" s="47">
        <f>SUM(D89:D89)</f>
        <v>7500</v>
      </c>
      <c r="E88" s="47">
        <f>SUM(E89)</f>
        <v>7800</v>
      </c>
      <c r="F88" s="47">
        <f>SUM(F89)</f>
        <v>9725</v>
      </c>
      <c r="G88" s="47">
        <f>SUM(G89)</f>
        <v>10698</v>
      </c>
      <c r="H88" s="48">
        <f>SUM(H89)</f>
        <v>11768</v>
      </c>
    </row>
    <row r="89" spans="1:8" x14ac:dyDescent="0.25">
      <c r="A89" s="88"/>
      <c r="B89" s="90"/>
      <c r="C89" s="44" t="s">
        <v>63</v>
      </c>
      <c r="D89" s="44">
        <v>7500</v>
      </c>
      <c r="E89" s="44">
        <v>7800</v>
      </c>
      <c r="F89" s="44">
        <v>9725</v>
      </c>
      <c r="G89" s="44">
        <v>10698</v>
      </c>
      <c r="H89" s="45">
        <v>11768</v>
      </c>
    </row>
    <row r="90" spans="1:8" x14ac:dyDescent="0.25">
      <c r="A90" s="88"/>
      <c r="B90" s="91"/>
      <c r="C90" s="47" t="s">
        <v>64</v>
      </c>
      <c r="D90" s="47">
        <f>D65+D69+D75+D80+D88</f>
        <v>501000</v>
      </c>
      <c r="E90" s="47">
        <f>E65+E69+E75+E80+E88</f>
        <v>559750</v>
      </c>
      <c r="F90" s="47">
        <f>F65+F69+F75+F80+F88</f>
        <v>615725</v>
      </c>
      <c r="G90" s="47">
        <f>G65+G69+G75+G80+G88</f>
        <v>677298</v>
      </c>
      <c r="H90" s="48">
        <f>H65+H69+H75+H80+H88</f>
        <v>745028.00000000012</v>
      </c>
    </row>
    <row r="91" spans="1:8" ht="15.75" thickBot="1" x14ac:dyDescent="0.3">
      <c r="A91" s="88"/>
      <c r="B91" s="92"/>
      <c r="C91" s="50" t="s">
        <v>65</v>
      </c>
      <c r="D91" s="50">
        <v>19000</v>
      </c>
      <c r="E91" s="50">
        <v>10000</v>
      </c>
      <c r="F91" s="50">
        <v>10000</v>
      </c>
      <c r="G91" s="50">
        <v>10000</v>
      </c>
      <c r="H91" s="51">
        <v>10000</v>
      </c>
    </row>
    <row r="92" spans="1:8" ht="15.75" thickBot="1" x14ac:dyDescent="0.3">
      <c r="A92" s="88"/>
      <c r="B92" s="93"/>
      <c r="C92" s="52" t="s">
        <v>84</v>
      </c>
      <c r="D92" s="53">
        <v>25000</v>
      </c>
      <c r="E92" s="53">
        <v>25000</v>
      </c>
      <c r="F92" s="53" t="s">
        <v>95</v>
      </c>
      <c r="G92" s="53"/>
      <c r="H92" s="54"/>
    </row>
    <row r="93" spans="1:8" ht="15.75" thickBot="1" x14ac:dyDescent="0.3">
      <c r="A93" s="88"/>
      <c r="B93" s="93"/>
      <c r="C93" s="52" t="s">
        <v>107</v>
      </c>
      <c r="D93" s="53">
        <v>605011.79</v>
      </c>
      <c r="E93" s="53"/>
      <c r="F93" s="53"/>
      <c r="G93" s="53"/>
      <c r="H93" s="54"/>
    </row>
    <row r="94" spans="1:8" ht="15.75" thickBot="1" x14ac:dyDescent="0.3">
      <c r="A94" s="94"/>
      <c r="B94" s="93"/>
      <c r="C94" s="52" t="s">
        <v>108</v>
      </c>
      <c r="D94" s="53">
        <v>95721.79</v>
      </c>
      <c r="E94" s="53"/>
      <c r="F94" s="53"/>
      <c r="G94" s="53"/>
      <c r="H94" s="54"/>
    </row>
    <row r="95" spans="1:8" x14ac:dyDescent="0.25">
      <c r="A95" s="84"/>
      <c r="B95" s="84"/>
      <c r="C95" s="37"/>
      <c r="D95" s="37"/>
      <c r="E95" s="37"/>
      <c r="F95" s="37"/>
      <c r="G95" s="37"/>
      <c r="H95" s="37"/>
    </row>
    <row r="96" spans="1:8" x14ac:dyDescent="0.25">
      <c r="A96" s="84"/>
      <c r="B96" s="95" t="s">
        <v>77</v>
      </c>
      <c r="C96" s="37"/>
      <c r="D96" s="37"/>
      <c r="E96" s="37"/>
      <c r="F96" s="37"/>
      <c r="G96" s="37"/>
      <c r="H96" s="37"/>
    </row>
    <row r="97" spans="1:8" x14ac:dyDescent="0.25">
      <c r="A97" s="84"/>
      <c r="B97" s="84" t="s">
        <v>70</v>
      </c>
      <c r="C97" s="37"/>
      <c r="D97" s="37"/>
      <c r="E97" s="37"/>
      <c r="F97" s="37"/>
      <c r="G97" s="37"/>
      <c r="H97" s="37"/>
    </row>
    <row r="98" spans="1:8" x14ac:dyDescent="0.25">
      <c r="A98" s="84"/>
      <c r="B98" s="84" t="s">
        <v>71</v>
      </c>
      <c r="C98" s="37"/>
      <c r="D98" s="37"/>
      <c r="E98" s="37"/>
      <c r="F98" s="37"/>
      <c r="G98" s="37"/>
      <c r="H98" s="37"/>
    </row>
    <row r="99" spans="1:8" x14ac:dyDescent="0.25">
      <c r="A99" s="84"/>
      <c r="B99" s="84" t="s">
        <v>72</v>
      </c>
      <c r="C99" s="37"/>
      <c r="D99" s="37"/>
      <c r="E99" s="37"/>
      <c r="F99" s="37"/>
      <c r="G99" s="37"/>
      <c r="H99" s="37"/>
    </row>
    <row r="100" spans="1:8" x14ac:dyDescent="0.25">
      <c r="A100" s="84"/>
      <c r="B100" s="84" t="s">
        <v>73</v>
      </c>
      <c r="C100" s="37"/>
      <c r="D100" s="37"/>
      <c r="E100" s="37"/>
      <c r="F100" s="37"/>
      <c r="G100" s="37"/>
      <c r="H100" s="37"/>
    </row>
    <row r="101" spans="1:8" x14ac:dyDescent="0.25">
      <c r="A101" s="84"/>
      <c r="B101" s="84" t="s">
        <v>78</v>
      </c>
      <c r="C101" s="37"/>
      <c r="D101" s="37"/>
      <c r="E101" s="37"/>
      <c r="F101" s="37"/>
      <c r="G101" s="37"/>
      <c r="H101" s="37"/>
    </row>
    <row r="102" spans="1:8" x14ac:dyDescent="0.25">
      <c r="A102" s="84"/>
      <c r="B102" s="84" t="s">
        <v>76</v>
      </c>
      <c r="C102" s="37"/>
      <c r="D102" s="37"/>
      <c r="E102" s="37"/>
      <c r="F102" s="37"/>
      <c r="G102" s="37"/>
      <c r="H102" s="37"/>
    </row>
    <row r="103" spans="1:8" x14ac:dyDescent="0.25">
      <c r="A103" s="84"/>
      <c r="B103" s="84" t="s">
        <v>68</v>
      </c>
      <c r="C103" s="37"/>
      <c r="D103" s="37"/>
      <c r="E103" s="37"/>
      <c r="F103" s="37"/>
      <c r="G103" s="37"/>
      <c r="H103" s="37"/>
    </row>
    <row r="104" spans="1:8" x14ac:dyDescent="0.25">
      <c r="A104" s="84"/>
      <c r="B104" s="84" t="s">
        <v>69</v>
      </c>
      <c r="C104" s="37"/>
      <c r="D104" s="37"/>
      <c r="E104" s="37"/>
      <c r="F104" s="37"/>
      <c r="G104" s="37"/>
      <c r="H104" s="37"/>
    </row>
    <row r="105" spans="1:8" x14ac:dyDescent="0.25">
      <c r="A105" s="84"/>
      <c r="B105" s="84" t="s">
        <v>75</v>
      </c>
      <c r="C105" s="37"/>
      <c r="D105" s="37"/>
      <c r="E105" s="37"/>
      <c r="F105" s="37"/>
      <c r="G105" s="37"/>
      <c r="H105" s="37"/>
    </row>
    <row r="106" spans="1:8" x14ac:dyDescent="0.25">
      <c r="A106" s="84"/>
      <c r="B106" s="84" t="s">
        <v>67</v>
      </c>
      <c r="C106" s="37"/>
      <c r="D106" s="37"/>
      <c r="E106" s="37"/>
      <c r="F106" s="37"/>
      <c r="G106" s="37"/>
      <c r="H106" s="37"/>
    </row>
    <row r="107" spans="1:8" x14ac:dyDescent="0.25">
      <c r="A107" s="84"/>
      <c r="B107" s="84"/>
      <c r="C107" s="37"/>
      <c r="D107" s="37"/>
      <c r="E107" s="37"/>
      <c r="F107" s="37"/>
      <c r="G107" s="37"/>
      <c r="H107" s="37"/>
    </row>
    <row r="108" spans="1:8" x14ac:dyDescent="0.25">
      <c r="A108" s="84"/>
      <c r="B108" s="84"/>
      <c r="C108" s="55" t="s">
        <v>117</v>
      </c>
      <c r="D108" s="37"/>
      <c r="E108" s="37"/>
      <c r="F108" s="37"/>
      <c r="G108" s="37"/>
      <c r="H108" s="37"/>
    </row>
    <row r="109" spans="1:8" ht="15.75" thickBot="1" x14ac:dyDescent="0.3">
      <c r="A109" s="84"/>
      <c r="B109" s="84"/>
      <c r="C109" s="56" t="s">
        <v>0</v>
      </c>
      <c r="D109" s="57" t="s">
        <v>113</v>
      </c>
      <c r="E109" s="57" t="s">
        <v>112</v>
      </c>
      <c r="F109" s="57" t="s">
        <v>111</v>
      </c>
      <c r="G109" s="57" t="s">
        <v>110</v>
      </c>
      <c r="H109" s="58" t="s">
        <v>109</v>
      </c>
    </row>
    <row r="110" spans="1:8" ht="16.5" thickTop="1" thickBot="1" x14ac:dyDescent="0.3">
      <c r="A110" s="106" t="s">
        <v>118</v>
      </c>
      <c r="B110" s="106"/>
      <c r="C110" s="15" t="s">
        <v>92</v>
      </c>
      <c r="D110" s="17">
        <f>D111+D116+D117+D118+D120</f>
        <v>630274.4</v>
      </c>
      <c r="E110" s="17">
        <f t="shared" ref="E110:H110" si="14">E111+E116+E117+E118+E120</f>
        <v>781250</v>
      </c>
      <c r="F110" s="17">
        <f t="shared" si="14"/>
        <v>837225</v>
      </c>
      <c r="G110" s="17">
        <f t="shared" si="14"/>
        <v>894298</v>
      </c>
      <c r="H110" s="17">
        <f t="shared" si="14"/>
        <v>972028.00000000012</v>
      </c>
    </row>
    <row r="111" spans="1:8" ht="15.75" thickTop="1" x14ac:dyDescent="0.25">
      <c r="A111" s="96">
        <v>223</v>
      </c>
      <c r="B111" s="96"/>
      <c r="C111" s="59"/>
      <c r="D111" s="60">
        <f>SUM(D112:D115)</f>
        <v>95771.15</v>
      </c>
      <c r="E111" s="60">
        <f t="shared" ref="E111:H111" si="15">SUM(E112:E115)</f>
        <v>196500</v>
      </c>
      <c r="F111" s="60">
        <f t="shared" si="15"/>
        <v>221500</v>
      </c>
      <c r="G111" s="60">
        <f t="shared" si="15"/>
        <v>217000</v>
      </c>
      <c r="H111" s="60">
        <f t="shared" si="15"/>
        <v>227000</v>
      </c>
    </row>
    <row r="112" spans="1:8" x14ac:dyDescent="0.25">
      <c r="A112" s="97"/>
      <c r="B112" s="97" t="s">
        <v>96</v>
      </c>
      <c r="C112" s="61" t="s">
        <v>97</v>
      </c>
      <c r="D112" s="62">
        <f>277.61+815.29</f>
        <v>1092.9000000000001</v>
      </c>
      <c r="E112" s="62">
        <v>50000</v>
      </c>
      <c r="F112" s="62">
        <v>55000</v>
      </c>
      <c r="G112" s="62">
        <v>55000</v>
      </c>
      <c r="H112" s="63">
        <v>60000</v>
      </c>
    </row>
    <row r="113" spans="1:8" x14ac:dyDescent="0.25">
      <c r="A113" s="98"/>
      <c r="B113" s="98">
        <v>223001</v>
      </c>
      <c r="C113" s="64" t="s">
        <v>79</v>
      </c>
      <c r="D113" s="22">
        <v>30305.599999999999</v>
      </c>
      <c r="E113" s="22">
        <v>30000</v>
      </c>
      <c r="F113" s="22">
        <v>35000</v>
      </c>
      <c r="G113" s="22">
        <v>40000</v>
      </c>
      <c r="H113" s="27">
        <v>40000</v>
      </c>
    </row>
    <row r="114" spans="1:8" x14ac:dyDescent="0.25">
      <c r="A114" s="98"/>
      <c r="B114" s="98">
        <v>223001</v>
      </c>
      <c r="C114" s="64" t="s">
        <v>37</v>
      </c>
      <c r="D114" s="22"/>
      <c r="E114" s="22">
        <v>15000</v>
      </c>
      <c r="F114" s="22">
        <v>1500</v>
      </c>
      <c r="G114" s="22">
        <v>2000</v>
      </c>
      <c r="H114" s="27">
        <v>2000</v>
      </c>
    </row>
    <row r="115" spans="1:8" x14ac:dyDescent="0.25">
      <c r="A115" s="98"/>
      <c r="B115" s="98">
        <v>223001</v>
      </c>
      <c r="C115" s="64" t="s">
        <v>46</v>
      </c>
      <c r="D115" s="22">
        <v>64372.65</v>
      </c>
      <c r="E115" s="22">
        <v>101500</v>
      </c>
      <c r="F115" s="22">
        <v>130000</v>
      </c>
      <c r="G115" s="22">
        <v>120000</v>
      </c>
      <c r="H115" s="27">
        <v>125000</v>
      </c>
    </row>
    <row r="116" spans="1:8" x14ac:dyDescent="0.25">
      <c r="A116" s="99">
        <v>242</v>
      </c>
      <c r="B116" s="99">
        <v>242</v>
      </c>
      <c r="C116" s="65" t="s">
        <v>121</v>
      </c>
      <c r="D116" s="66">
        <v>0.48</v>
      </c>
      <c r="E116" s="66"/>
      <c r="F116" s="66"/>
      <c r="G116" s="66"/>
      <c r="H116" s="67"/>
    </row>
    <row r="117" spans="1:8" x14ac:dyDescent="0.25">
      <c r="A117" s="99">
        <v>292</v>
      </c>
      <c r="B117" s="99">
        <v>292</v>
      </c>
      <c r="C117" s="65" t="s">
        <v>122</v>
      </c>
      <c r="D117" s="66">
        <f>149.02+63.75</f>
        <v>212.77</v>
      </c>
      <c r="E117" s="66"/>
      <c r="F117" s="66"/>
      <c r="G117" s="66"/>
      <c r="H117" s="67"/>
    </row>
    <row r="118" spans="1:8" x14ac:dyDescent="0.25">
      <c r="A118" s="99">
        <v>310</v>
      </c>
      <c r="B118" s="99"/>
      <c r="C118" s="65" t="s">
        <v>119</v>
      </c>
      <c r="D118" s="66">
        <f>D119</f>
        <v>509290</v>
      </c>
      <c r="E118" s="66">
        <f t="shared" ref="E118:H118" si="16">E119</f>
        <v>559750</v>
      </c>
      <c r="F118" s="66">
        <f t="shared" si="16"/>
        <v>615725</v>
      </c>
      <c r="G118" s="66">
        <f t="shared" si="16"/>
        <v>677298</v>
      </c>
      <c r="H118" s="66">
        <f t="shared" si="16"/>
        <v>745028.00000000012</v>
      </c>
    </row>
    <row r="119" spans="1:8" x14ac:dyDescent="0.25">
      <c r="A119" s="98"/>
      <c r="B119" s="98">
        <v>312007</v>
      </c>
      <c r="C119" s="64" t="s">
        <v>93</v>
      </c>
      <c r="D119" s="22">
        <v>509290</v>
      </c>
      <c r="E119" s="22">
        <f>E90</f>
        <v>559750</v>
      </c>
      <c r="F119" s="22">
        <v>615725</v>
      </c>
      <c r="G119" s="22">
        <v>677298</v>
      </c>
      <c r="H119" s="27">
        <f>H90</f>
        <v>745028.00000000012</v>
      </c>
    </row>
    <row r="120" spans="1:8" x14ac:dyDescent="0.25">
      <c r="A120" s="99">
        <v>320</v>
      </c>
      <c r="B120" s="99"/>
      <c r="C120" s="65" t="s">
        <v>120</v>
      </c>
      <c r="D120" s="66">
        <f>D121</f>
        <v>25000</v>
      </c>
      <c r="E120" s="66">
        <f t="shared" ref="E120:H120" si="17">E121</f>
        <v>25000</v>
      </c>
      <c r="F120" s="66">
        <f t="shared" si="17"/>
        <v>0</v>
      </c>
      <c r="G120" s="66">
        <f t="shared" si="17"/>
        <v>0</v>
      </c>
      <c r="H120" s="66">
        <f t="shared" si="17"/>
        <v>0</v>
      </c>
    </row>
    <row r="121" spans="1:8" ht="15.75" thickBot="1" x14ac:dyDescent="0.3">
      <c r="A121" s="98"/>
      <c r="B121" s="98">
        <v>322005</v>
      </c>
      <c r="C121" s="64" t="s">
        <v>38</v>
      </c>
      <c r="D121" s="22">
        <v>25000</v>
      </c>
      <c r="E121" s="22">
        <v>25000</v>
      </c>
      <c r="F121" s="22">
        <v>0</v>
      </c>
      <c r="G121" s="22">
        <v>0</v>
      </c>
      <c r="H121" s="27">
        <v>0</v>
      </c>
    </row>
    <row r="122" spans="1:8" s="14" customFormat="1" ht="14.25" thickTop="1" thickBot="1" x14ac:dyDescent="0.3">
      <c r="A122" s="100"/>
      <c r="B122" s="100"/>
      <c r="C122" s="68" t="s">
        <v>94</v>
      </c>
      <c r="D122" s="69">
        <f>D110-D4</f>
        <v>879.85000000009313</v>
      </c>
      <c r="E122" s="69">
        <f>E110-E4</f>
        <v>0</v>
      </c>
      <c r="F122" s="69">
        <f>F110-F4</f>
        <v>3794</v>
      </c>
      <c r="G122" s="69">
        <f>G110-G4</f>
        <v>3794</v>
      </c>
      <c r="H122" s="69">
        <f>H110-H4</f>
        <v>3794.0000000001164</v>
      </c>
    </row>
    <row r="123" spans="1:8" ht="16.5" thickTop="1" thickBot="1" x14ac:dyDescent="0.3">
      <c r="A123" s="101"/>
      <c r="B123" s="101"/>
      <c r="C123" s="70"/>
      <c r="D123" s="70"/>
      <c r="E123" s="71"/>
      <c r="F123" s="72"/>
      <c r="G123" s="72"/>
      <c r="H123" s="73"/>
    </row>
    <row r="124" spans="1:8" ht="15.75" thickTop="1" x14ac:dyDescent="0.25"/>
  </sheetData>
  <mergeCells count="4">
    <mergeCell ref="B64:H64"/>
    <mergeCell ref="B1:H1"/>
    <mergeCell ref="A3:B3"/>
    <mergeCell ref="A110:B110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  <rowBreaks count="2" manualBreakCount="2">
    <brk id="33" max="7" man="1"/>
    <brk id="6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2018-01-18T08:59:47Z</dcterms:modified>
</cp:coreProperties>
</file>